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f2f5c849a94236/Pulpit/Delegatura Wspólny/Odpady/2023/"/>
    </mc:Choice>
  </mc:AlternateContent>
  <xr:revisionPtr revIDLastSave="105" documentId="8_{1E04A730-1740-4D8A-BF9C-1DC4496EF640}" xr6:coauthVersionLast="47" xr6:coauthVersionMax="47" xr10:uidLastSave="{1ED82E9D-A038-4A92-B7AA-632679BB7D54}"/>
  <workbookProtection workbookAlgorithmName="SHA-512" workbookHashValue="DXH2ghtZpEnS06phjbJhZWYv8hjCfV6D0safGYjiImVIAPZmPSpd4NXd2POySOcQVfPg8AFcqpJgUx7JzVpzJg==" workbookSaltValue="cUhQEMHjSus8ZLIoQFNiMw==" workbookSpinCount="100000" lockStructure="1"/>
  <bookViews>
    <workbookView xWindow="-108" yWindow="-108" windowWidth="23256" windowHeight="12456" xr2:uid="{00000000-000D-0000-FFFF-FFFF00000000}"/>
  </bookViews>
  <sheets>
    <sheet name="Rozliczenie 30tyg" sheetId="4" r:id="rId1"/>
    <sheet name="Rozliczenie 35tyg" sheetId="3" state="hidden" r:id="rId2"/>
    <sheet name="Rozliczenie 40tyg" sheetId="2" state="hidden" r:id="rId3"/>
    <sheet name="Rozliczenie 52tyg" sheetId="1" state="hidden" r:id="rId4"/>
  </sheets>
  <definedNames>
    <definedName name="_xlnm.Print_Area" localSheetId="0">'Rozliczenie 30tyg'!$A$1:$Y$26</definedName>
    <definedName name="_xlnm.Print_Area" localSheetId="1">'Rozliczenie 35tyg'!$A$1:$Y$22</definedName>
    <definedName name="_xlnm.Print_Area" localSheetId="2">'Rozliczenie 40tyg'!$A$1:$Y$22</definedName>
    <definedName name="_xlnm.Print_Area" localSheetId="3">'Rozliczenie 52tyg'!$A$1:$Y$22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4" l="1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F24" i="4"/>
  <c r="F23" i="4"/>
  <c r="F22" i="4"/>
  <c r="F21" i="4"/>
  <c r="J21" i="4" s="1"/>
  <c r="T21" i="4" s="1"/>
  <c r="U21" i="4" s="1"/>
  <c r="W21" i="4" s="1"/>
  <c r="F20" i="4"/>
  <c r="J20" i="4" s="1"/>
  <c r="T20" i="4" s="1"/>
  <c r="U20" i="4" s="1"/>
  <c r="W20" i="4" s="1"/>
  <c r="F19" i="4"/>
  <c r="J19" i="4" s="1"/>
  <c r="T19" i="4" s="1"/>
  <c r="U19" i="4" s="1"/>
  <c r="W19" i="4" s="1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E22" i="4"/>
  <c r="Q22" i="4" s="1"/>
  <c r="V22" i="4" s="1"/>
  <c r="J22" i="4"/>
  <c r="T22" i="4" s="1"/>
  <c r="U22" i="4" s="1"/>
  <c r="W22" i="4" s="1"/>
  <c r="P22" i="4"/>
  <c r="E21" i="4"/>
  <c r="Q21" i="4"/>
  <c r="V21" i="4" s="1"/>
  <c r="P21" i="4"/>
  <c r="E20" i="4"/>
  <c r="Q20" i="4" s="1"/>
  <c r="V20" i="4" s="1"/>
  <c r="P20" i="4"/>
  <c r="E19" i="4"/>
  <c r="Q19" i="4"/>
  <c r="V19" i="4" s="1"/>
  <c r="P19" i="4"/>
  <c r="X21" i="4" l="1"/>
  <c r="X20" i="4"/>
  <c r="X22" i="4"/>
  <c r="X19" i="4"/>
  <c r="J23" i="4"/>
  <c r="J24" i="4"/>
  <c r="T24" i="4" s="1"/>
  <c r="U24" i="4" s="1"/>
  <c r="W24" i="4" s="1"/>
  <c r="J18" i="4"/>
  <c r="T18" i="4" s="1"/>
  <c r="U18" i="4" s="1"/>
  <c r="W18" i="4" s="1"/>
  <c r="J17" i="4"/>
  <c r="J16" i="4"/>
  <c r="J15" i="4"/>
  <c r="J14" i="4"/>
  <c r="T14" i="4" s="1"/>
  <c r="U14" i="4" s="1"/>
  <c r="W14" i="4" s="1"/>
  <c r="J13" i="4"/>
  <c r="T13" i="4" s="1"/>
  <c r="U13" i="4" s="1"/>
  <c r="W13" i="4" s="1"/>
  <c r="J12" i="4"/>
  <c r="J11" i="4"/>
  <c r="J10" i="4"/>
  <c r="J9" i="4"/>
  <c r="T9" i="4" s="1"/>
  <c r="U9" i="4" s="1"/>
  <c r="W9" i="4" s="1"/>
  <c r="J8" i="4"/>
  <c r="T8" i="4" s="1"/>
  <c r="U8" i="4" s="1"/>
  <c r="W8" i="4" s="1"/>
  <c r="J7" i="4"/>
  <c r="J6" i="4"/>
  <c r="J5" i="4"/>
  <c r="J4" i="4"/>
  <c r="L5" i="4"/>
  <c r="F5" i="1"/>
  <c r="J5" i="1" s="1"/>
  <c r="F6" i="1"/>
  <c r="J6" i="1" s="1"/>
  <c r="F7" i="1"/>
  <c r="F8" i="1"/>
  <c r="F9" i="1"/>
  <c r="F10" i="1"/>
  <c r="F11" i="1"/>
  <c r="J11" i="1" s="1"/>
  <c r="F12" i="1"/>
  <c r="J12" i="1" s="1"/>
  <c r="F13" i="1"/>
  <c r="J13" i="1" s="1"/>
  <c r="T13" i="1" s="1"/>
  <c r="U13" i="1" s="1"/>
  <c r="F14" i="1"/>
  <c r="F15" i="1"/>
  <c r="F16" i="1"/>
  <c r="F17" i="1"/>
  <c r="F18" i="1"/>
  <c r="F19" i="1"/>
  <c r="F20" i="1"/>
  <c r="J20" i="1" s="1"/>
  <c r="T20" i="1" s="1"/>
  <c r="U20" i="1" s="1"/>
  <c r="G5" i="1"/>
  <c r="L5" i="1" s="1"/>
  <c r="G6" i="1"/>
  <c r="L6" i="1" s="1"/>
  <c r="G7" i="1"/>
  <c r="G8" i="1"/>
  <c r="G9" i="1"/>
  <c r="G10" i="1"/>
  <c r="G11" i="1"/>
  <c r="L11" i="1" s="1"/>
  <c r="G12" i="1"/>
  <c r="G13" i="1"/>
  <c r="G14" i="1"/>
  <c r="G15" i="1"/>
  <c r="G16" i="1"/>
  <c r="G17" i="1"/>
  <c r="G18" i="1"/>
  <c r="G19" i="1"/>
  <c r="G20" i="1"/>
  <c r="H5" i="1"/>
  <c r="N5" i="1" s="1"/>
  <c r="H6" i="1"/>
  <c r="N6" i="1" s="1"/>
  <c r="H7" i="1"/>
  <c r="H8" i="1"/>
  <c r="H9" i="1"/>
  <c r="H10" i="1"/>
  <c r="H11" i="1"/>
  <c r="N11" i="1" s="1"/>
  <c r="H12" i="1"/>
  <c r="H13" i="1"/>
  <c r="H14" i="1"/>
  <c r="H15" i="1"/>
  <c r="H16" i="1"/>
  <c r="H17" i="1"/>
  <c r="N17" i="1" s="1"/>
  <c r="H18" i="1"/>
  <c r="H19" i="1"/>
  <c r="H20" i="1"/>
  <c r="F5" i="2"/>
  <c r="J5" i="2" s="1"/>
  <c r="F6" i="2"/>
  <c r="J6" i="2" s="1"/>
  <c r="F7" i="2"/>
  <c r="F8" i="2"/>
  <c r="F9" i="2"/>
  <c r="F10" i="2"/>
  <c r="F11" i="2"/>
  <c r="F12" i="2"/>
  <c r="J12" i="2" s="1"/>
  <c r="F13" i="2"/>
  <c r="F14" i="2"/>
  <c r="J14" i="2" s="1"/>
  <c r="T14" i="2" s="1"/>
  <c r="U14" i="2" s="1"/>
  <c r="W14" i="2" s="1"/>
  <c r="F15" i="2"/>
  <c r="F16" i="2"/>
  <c r="F17" i="2"/>
  <c r="F18" i="2"/>
  <c r="F19" i="2"/>
  <c r="J19" i="2" s="1"/>
  <c r="F20" i="2"/>
  <c r="G5" i="2"/>
  <c r="L5" i="2" s="1"/>
  <c r="G6" i="2"/>
  <c r="L6" i="2" s="1"/>
  <c r="G7" i="2"/>
  <c r="G8" i="2"/>
  <c r="G9" i="2"/>
  <c r="G10" i="2"/>
  <c r="L10" i="2" s="1"/>
  <c r="G11" i="2"/>
  <c r="G12" i="2"/>
  <c r="L12" i="2" s="1"/>
  <c r="G13" i="2"/>
  <c r="G14" i="2"/>
  <c r="G15" i="2"/>
  <c r="G16" i="2"/>
  <c r="G17" i="2"/>
  <c r="G18" i="2"/>
  <c r="G19" i="2"/>
  <c r="L19" i="2" s="1"/>
  <c r="G20" i="2"/>
  <c r="H5" i="2"/>
  <c r="H6" i="2"/>
  <c r="N6" i="2" s="1"/>
  <c r="H7" i="2"/>
  <c r="H8" i="2"/>
  <c r="H9" i="2"/>
  <c r="H10" i="2"/>
  <c r="H11" i="2"/>
  <c r="N11" i="2" s="1"/>
  <c r="H12" i="2"/>
  <c r="N12" i="2" s="1"/>
  <c r="H13" i="2"/>
  <c r="H14" i="2"/>
  <c r="H15" i="2"/>
  <c r="H16" i="2"/>
  <c r="H17" i="2"/>
  <c r="N17" i="2" s="1"/>
  <c r="H18" i="2"/>
  <c r="H19" i="2"/>
  <c r="N19" i="2" s="1"/>
  <c r="H20" i="2"/>
  <c r="N10" i="2"/>
  <c r="H4" i="2"/>
  <c r="L6" i="4"/>
  <c r="L7" i="4"/>
  <c r="L11" i="4"/>
  <c r="L12" i="4"/>
  <c r="L16" i="4"/>
  <c r="L17" i="4"/>
  <c r="L23" i="4"/>
  <c r="N5" i="4"/>
  <c r="N6" i="4"/>
  <c r="N7" i="4"/>
  <c r="N10" i="4"/>
  <c r="N11" i="4"/>
  <c r="N12" i="4"/>
  <c r="N15" i="4"/>
  <c r="N16" i="4"/>
  <c r="N17" i="4"/>
  <c r="N23" i="4"/>
  <c r="T25" i="4"/>
  <c r="U25" i="4" s="1"/>
  <c r="X25" i="4" s="1"/>
  <c r="P24" i="4"/>
  <c r="E24" i="4"/>
  <c r="Q24" i="4" s="1"/>
  <c r="V24" i="4" s="1"/>
  <c r="P23" i="4"/>
  <c r="E23" i="4"/>
  <c r="Q23" i="4" s="1"/>
  <c r="V23" i="4" s="1"/>
  <c r="P18" i="4"/>
  <c r="E18" i="4"/>
  <c r="Q18" i="4" s="1"/>
  <c r="V18" i="4" s="1"/>
  <c r="P17" i="4"/>
  <c r="E17" i="4"/>
  <c r="Q17" i="4" s="1"/>
  <c r="V17" i="4" s="1"/>
  <c r="P16" i="4"/>
  <c r="E16" i="4"/>
  <c r="Q16" i="4" s="1"/>
  <c r="P15" i="4"/>
  <c r="L15" i="4"/>
  <c r="E15" i="4"/>
  <c r="Q15" i="4" s="1"/>
  <c r="P14" i="4"/>
  <c r="E14" i="4"/>
  <c r="Q14" i="4" s="1"/>
  <c r="V14" i="4" s="1"/>
  <c r="P13" i="4"/>
  <c r="E13" i="4"/>
  <c r="Q13" i="4" s="1"/>
  <c r="V13" i="4" s="1"/>
  <c r="P12" i="4"/>
  <c r="E12" i="4"/>
  <c r="Q12" i="4" s="1"/>
  <c r="V12" i="4" s="1"/>
  <c r="P11" i="4"/>
  <c r="E11" i="4"/>
  <c r="Q11" i="4" s="1"/>
  <c r="V11" i="4" s="1"/>
  <c r="P10" i="4"/>
  <c r="L10" i="4"/>
  <c r="E10" i="4"/>
  <c r="Q10" i="4" s="1"/>
  <c r="V10" i="4" s="1"/>
  <c r="P9" i="4"/>
  <c r="E9" i="4"/>
  <c r="Q9" i="4" s="1"/>
  <c r="V9" i="4" s="1"/>
  <c r="P8" i="4"/>
  <c r="E8" i="4"/>
  <c r="Q8" i="4" s="1"/>
  <c r="V8" i="4" s="1"/>
  <c r="P7" i="4"/>
  <c r="E7" i="4"/>
  <c r="Q7" i="4" s="1"/>
  <c r="V7" i="4" s="1"/>
  <c r="P6" i="4"/>
  <c r="E6" i="4"/>
  <c r="Q6" i="4" s="1"/>
  <c r="V6" i="4" s="1"/>
  <c r="P5" i="4"/>
  <c r="E5" i="4"/>
  <c r="Q5" i="4" s="1"/>
  <c r="P4" i="4"/>
  <c r="E4" i="4"/>
  <c r="Q4" i="4" s="1"/>
  <c r="V4" i="4" s="1"/>
  <c r="F5" i="3"/>
  <c r="J5" i="3" s="1"/>
  <c r="F6" i="3"/>
  <c r="J6" i="3" s="1"/>
  <c r="F7" i="3"/>
  <c r="J7" i="3" s="1"/>
  <c r="F8" i="3"/>
  <c r="F9" i="3"/>
  <c r="J9" i="3" s="1"/>
  <c r="T9" i="3" s="1"/>
  <c r="U9" i="3" s="1"/>
  <c r="W9" i="3" s="1"/>
  <c r="F10" i="3"/>
  <c r="J10" i="3" s="1"/>
  <c r="F11" i="3"/>
  <c r="F12" i="3"/>
  <c r="J12" i="3" s="1"/>
  <c r="F13" i="3"/>
  <c r="J13" i="3" s="1"/>
  <c r="T13" i="3" s="1"/>
  <c r="U13" i="3" s="1"/>
  <c r="W13" i="3" s="1"/>
  <c r="F14" i="3"/>
  <c r="J14" i="3" s="1"/>
  <c r="T14" i="3" s="1"/>
  <c r="U14" i="3" s="1"/>
  <c r="W14" i="3" s="1"/>
  <c r="F15" i="3"/>
  <c r="F16" i="3"/>
  <c r="F17" i="3"/>
  <c r="J17" i="3" s="1"/>
  <c r="F18" i="3"/>
  <c r="J18" i="3" s="1"/>
  <c r="T18" i="3" s="1"/>
  <c r="U18" i="3" s="1"/>
  <c r="W18" i="3" s="1"/>
  <c r="F19" i="3"/>
  <c r="F20" i="3"/>
  <c r="J20" i="3" s="1"/>
  <c r="T20" i="3" s="1"/>
  <c r="U20" i="3" s="1"/>
  <c r="W20" i="3" s="1"/>
  <c r="G5" i="3"/>
  <c r="L5" i="3" s="1"/>
  <c r="G6" i="3"/>
  <c r="G7" i="3"/>
  <c r="L7" i="3" s="1"/>
  <c r="G8" i="3"/>
  <c r="G9" i="3"/>
  <c r="G10" i="3"/>
  <c r="L10" i="3" s="1"/>
  <c r="G11" i="3"/>
  <c r="L11" i="3" s="1"/>
  <c r="G12" i="3"/>
  <c r="L12" i="3" s="1"/>
  <c r="G13" i="3"/>
  <c r="G14" i="3"/>
  <c r="G15" i="3"/>
  <c r="L15" i="3" s="1"/>
  <c r="G16" i="3"/>
  <c r="G17" i="3"/>
  <c r="G18" i="3"/>
  <c r="G19" i="3"/>
  <c r="L19" i="3" s="1"/>
  <c r="G20" i="3"/>
  <c r="H5" i="3"/>
  <c r="N5" i="3" s="1"/>
  <c r="H6" i="3"/>
  <c r="N6" i="3" s="1"/>
  <c r="H7" i="3"/>
  <c r="N7" i="3" s="1"/>
  <c r="H8" i="3"/>
  <c r="H9" i="3"/>
  <c r="H10" i="3"/>
  <c r="H11" i="3"/>
  <c r="H12" i="3"/>
  <c r="N12" i="3" s="1"/>
  <c r="H13" i="3"/>
  <c r="H14" i="3"/>
  <c r="H15" i="3"/>
  <c r="N15" i="3" s="1"/>
  <c r="H16" i="3"/>
  <c r="H17" i="3"/>
  <c r="N17" i="3" s="1"/>
  <c r="H18" i="3"/>
  <c r="H19" i="3"/>
  <c r="H20" i="3"/>
  <c r="H4" i="3"/>
  <c r="G4" i="3"/>
  <c r="L17" i="3"/>
  <c r="F4" i="3"/>
  <c r="J4" i="3" s="1"/>
  <c r="T4" i="3" s="1"/>
  <c r="T21" i="3"/>
  <c r="U21" i="3" s="1"/>
  <c r="X21" i="3" s="1"/>
  <c r="P20" i="3"/>
  <c r="E20" i="3"/>
  <c r="Q20" i="3" s="1"/>
  <c r="V20" i="3" s="1"/>
  <c r="P19" i="3"/>
  <c r="J19" i="3"/>
  <c r="N19" i="3"/>
  <c r="E19" i="3"/>
  <c r="Q19" i="3" s="1"/>
  <c r="V19" i="3" s="1"/>
  <c r="P18" i="3"/>
  <c r="E18" i="3"/>
  <c r="Q18" i="3" s="1"/>
  <c r="V18" i="3" s="1"/>
  <c r="P17" i="3"/>
  <c r="E17" i="3"/>
  <c r="Q17" i="3" s="1"/>
  <c r="V17" i="3" s="1"/>
  <c r="P16" i="3"/>
  <c r="L16" i="3"/>
  <c r="J16" i="3"/>
  <c r="N16" i="3"/>
  <c r="E16" i="3"/>
  <c r="Q16" i="3" s="1"/>
  <c r="V16" i="3" s="1"/>
  <c r="P15" i="3"/>
  <c r="J15" i="3"/>
  <c r="E15" i="3"/>
  <c r="Q15" i="3" s="1"/>
  <c r="V15" i="3" s="1"/>
  <c r="P14" i="3"/>
  <c r="E14" i="3"/>
  <c r="Q14" i="3" s="1"/>
  <c r="V14" i="3" s="1"/>
  <c r="Q13" i="3"/>
  <c r="V13" i="3" s="1"/>
  <c r="P13" i="3"/>
  <c r="E13" i="3"/>
  <c r="P12" i="3"/>
  <c r="E12" i="3"/>
  <c r="Q12" i="3" s="1"/>
  <c r="V12" i="3" s="1"/>
  <c r="P11" i="3"/>
  <c r="N11" i="3"/>
  <c r="J11" i="3"/>
  <c r="E11" i="3"/>
  <c r="Q11" i="3" s="1"/>
  <c r="V11" i="3" s="1"/>
  <c r="P10" i="3"/>
  <c r="N10" i="3"/>
  <c r="E10" i="3"/>
  <c r="Q10" i="3" s="1"/>
  <c r="V10" i="3" s="1"/>
  <c r="P9" i="3"/>
  <c r="E9" i="3"/>
  <c r="Q9" i="3" s="1"/>
  <c r="V9" i="3" s="1"/>
  <c r="P8" i="3"/>
  <c r="J8" i="3"/>
  <c r="T8" i="3" s="1"/>
  <c r="U8" i="3" s="1"/>
  <c r="W8" i="3" s="1"/>
  <c r="E8" i="3"/>
  <c r="Q8" i="3" s="1"/>
  <c r="V8" i="3" s="1"/>
  <c r="P7" i="3"/>
  <c r="E7" i="3"/>
  <c r="Q7" i="3" s="1"/>
  <c r="V7" i="3" s="1"/>
  <c r="P6" i="3"/>
  <c r="L6" i="3"/>
  <c r="E6" i="3"/>
  <c r="Q6" i="3" s="1"/>
  <c r="V6" i="3" s="1"/>
  <c r="P5" i="3"/>
  <c r="E5" i="3"/>
  <c r="Q5" i="3" s="1"/>
  <c r="Q4" i="3"/>
  <c r="V4" i="3" s="1"/>
  <c r="P4" i="3"/>
  <c r="P3" i="3" s="1"/>
  <c r="E4" i="3"/>
  <c r="J10" i="2"/>
  <c r="L17" i="2"/>
  <c r="G4" i="2"/>
  <c r="F4" i="2"/>
  <c r="J4" i="2" s="1"/>
  <c r="T4" i="2" s="1"/>
  <c r="N10" i="1"/>
  <c r="N12" i="1"/>
  <c r="H4" i="1"/>
  <c r="G4" i="1"/>
  <c r="F4" i="1"/>
  <c r="T21" i="2"/>
  <c r="U21" i="2" s="1"/>
  <c r="X21" i="2" s="1"/>
  <c r="P20" i="2"/>
  <c r="J20" i="2"/>
  <c r="T20" i="2" s="1"/>
  <c r="U20" i="2" s="1"/>
  <c r="W20" i="2" s="1"/>
  <c r="E20" i="2"/>
  <c r="Q20" i="2" s="1"/>
  <c r="V20" i="2" s="1"/>
  <c r="P19" i="2"/>
  <c r="E19" i="2"/>
  <c r="Q19" i="2" s="1"/>
  <c r="V19" i="2" s="1"/>
  <c r="P18" i="2"/>
  <c r="J18" i="2"/>
  <c r="T18" i="2" s="1"/>
  <c r="U18" i="2" s="1"/>
  <c r="W18" i="2" s="1"/>
  <c r="E18" i="2"/>
  <c r="Q18" i="2" s="1"/>
  <c r="V18" i="2" s="1"/>
  <c r="P17" i="2"/>
  <c r="J17" i="2"/>
  <c r="E17" i="2"/>
  <c r="Q17" i="2" s="1"/>
  <c r="V17" i="2" s="1"/>
  <c r="P16" i="2"/>
  <c r="N16" i="2"/>
  <c r="L16" i="2"/>
  <c r="J16" i="2"/>
  <c r="E16" i="2"/>
  <c r="Q16" i="2" s="1"/>
  <c r="V16" i="2" s="1"/>
  <c r="P15" i="2"/>
  <c r="J15" i="2"/>
  <c r="N15" i="2"/>
  <c r="L15" i="2"/>
  <c r="E15" i="2"/>
  <c r="Q15" i="2" s="1"/>
  <c r="V15" i="2" s="1"/>
  <c r="P14" i="2"/>
  <c r="E14" i="2"/>
  <c r="Q14" i="2" s="1"/>
  <c r="V14" i="2" s="1"/>
  <c r="Q13" i="2"/>
  <c r="V13" i="2" s="1"/>
  <c r="P13" i="2"/>
  <c r="J13" i="2"/>
  <c r="T13" i="2" s="1"/>
  <c r="U13" i="2" s="1"/>
  <c r="W13" i="2" s="1"/>
  <c r="E13" i="2"/>
  <c r="P12" i="2"/>
  <c r="E12" i="2"/>
  <c r="Q12" i="2" s="1"/>
  <c r="V12" i="2" s="1"/>
  <c r="P11" i="2"/>
  <c r="J11" i="2"/>
  <c r="L11" i="2"/>
  <c r="E11" i="2"/>
  <c r="Q11" i="2" s="1"/>
  <c r="V11" i="2" s="1"/>
  <c r="P10" i="2"/>
  <c r="E10" i="2"/>
  <c r="Q10" i="2" s="1"/>
  <c r="V10" i="2" s="1"/>
  <c r="P9" i="2"/>
  <c r="J9" i="2"/>
  <c r="T9" i="2" s="1"/>
  <c r="U9" i="2" s="1"/>
  <c r="W9" i="2" s="1"/>
  <c r="E9" i="2"/>
  <c r="Q9" i="2" s="1"/>
  <c r="V9" i="2" s="1"/>
  <c r="P8" i="2"/>
  <c r="J8" i="2"/>
  <c r="T8" i="2" s="1"/>
  <c r="U8" i="2" s="1"/>
  <c r="W8" i="2" s="1"/>
  <c r="E8" i="2"/>
  <c r="Q8" i="2" s="1"/>
  <c r="V8" i="2" s="1"/>
  <c r="P7" i="2"/>
  <c r="J7" i="2"/>
  <c r="N7" i="2"/>
  <c r="L7" i="2"/>
  <c r="E7" i="2"/>
  <c r="Q7" i="2" s="1"/>
  <c r="V7" i="2" s="1"/>
  <c r="P6" i="2"/>
  <c r="E6" i="2"/>
  <c r="Q6" i="2" s="1"/>
  <c r="V6" i="2" s="1"/>
  <c r="P5" i="2"/>
  <c r="N5" i="2"/>
  <c r="E5" i="2"/>
  <c r="Q5" i="2" s="1"/>
  <c r="V5" i="2" s="1"/>
  <c r="P4" i="2"/>
  <c r="E4" i="2"/>
  <c r="Q4" i="2" s="1"/>
  <c r="V4" i="2" s="1"/>
  <c r="J10" i="1"/>
  <c r="J14" i="1"/>
  <c r="T14" i="1" s="1"/>
  <c r="U14" i="1" s="1"/>
  <c r="J18" i="1"/>
  <c r="T18" i="1" s="1"/>
  <c r="U18" i="1" s="1"/>
  <c r="L16" i="1"/>
  <c r="J9" i="1"/>
  <c r="T9" i="1" s="1"/>
  <c r="U9" i="1" s="1"/>
  <c r="L17" i="1"/>
  <c r="N16" i="1"/>
  <c r="J4" i="1"/>
  <c r="T4" i="1" s="1"/>
  <c r="U4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Q5" i="1"/>
  <c r="Q7" i="1"/>
  <c r="Q8" i="1"/>
  <c r="Q9" i="1"/>
  <c r="Q10" i="1"/>
  <c r="Q13" i="1"/>
  <c r="Q15" i="1"/>
  <c r="Q16" i="1"/>
  <c r="Q17" i="1"/>
  <c r="Q18" i="1"/>
  <c r="P4" i="1"/>
  <c r="L7" i="1"/>
  <c r="L10" i="1"/>
  <c r="L12" i="1"/>
  <c r="L15" i="1"/>
  <c r="J7" i="1"/>
  <c r="J8" i="1"/>
  <c r="T8" i="1" s="1"/>
  <c r="U8" i="1" s="1"/>
  <c r="J15" i="1"/>
  <c r="J16" i="1"/>
  <c r="J17" i="1"/>
  <c r="N7" i="1"/>
  <c r="N15" i="1"/>
  <c r="T21" i="1"/>
  <c r="U21" i="1" s="1"/>
  <c r="X21" i="1" s="1"/>
  <c r="E5" i="1"/>
  <c r="E6" i="1"/>
  <c r="Q6" i="1" s="1"/>
  <c r="E7" i="1"/>
  <c r="E8" i="1"/>
  <c r="E9" i="1"/>
  <c r="E10" i="1"/>
  <c r="E11" i="1"/>
  <c r="E12" i="1"/>
  <c r="Q12" i="1" s="1"/>
  <c r="E13" i="1"/>
  <c r="E14" i="1"/>
  <c r="Q14" i="1" s="1"/>
  <c r="E15" i="1"/>
  <c r="E16" i="1"/>
  <c r="E17" i="1"/>
  <c r="E18" i="1"/>
  <c r="E19" i="1"/>
  <c r="E20" i="1"/>
  <c r="Q20" i="1" s="1"/>
  <c r="E4" i="1"/>
  <c r="Q4" i="1" s="1"/>
  <c r="V4" i="1" s="1"/>
  <c r="X9" i="4" l="1"/>
  <c r="V15" i="4"/>
  <c r="V16" i="4"/>
  <c r="X18" i="4"/>
  <c r="V10" i="1"/>
  <c r="V8" i="1"/>
  <c r="X14" i="4"/>
  <c r="X24" i="4"/>
  <c r="V15" i="1"/>
  <c r="V7" i="1"/>
  <c r="V16" i="1"/>
  <c r="V13" i="1"/>
  <c r="V18" i="1"/>
  <c r="X13" i="4"/>
  <c r="V20" i="1"/>
  <c r="V12" i="1"/>
  <c r="Q19" i="1"/>
  <c r="V19" i="1" s="1"/>
  <c r="Q11" i="1"/>
  <c r="V11" i="1" s="1"/>
  <c r="X8" i="4"/>
  <c r="P3" i="4"/>
  <c r="V5" i="1"/>
  <c r="T4" i="4"/>
  <c r="U4" i="4" s="1"/>
  <c r="W4" i="4" s="1"/>
  <c r="X4" i="4" s="1"/>
  <c r="T5" i="4"/>
  <c r="U5" i="4" s="1"/>
  <c r="W5" i="4" s="1"/>
  <c r="T15" i="4"/>
  <c r="U15" i="4" s="1"/>
  <c r="T11" i="4"/>
  <c r="U11" i="4" s="1"/>
  <c r="W11" i="4" s="1"/>
  <c r="X11" i="4" s="1"/>
  <c r="T10" i="4"/>
  <c r="U10" i="4" s="1"/>
  <c r="W10" i="4" s="1"/>
  <c r="X10" i="4" s="1"/>
  <c r="T17" i="4"/>
  <c r="U17" i="4" s="1"/>
  <c r="W17" i="4" s="1"/>
  <c r="X17" i="4" s="1"/>
  <c r="T6" i="4"/>
  <c r="U6" i="4" s="1"/>
  <c r="W6" i="4" s="1"/>
  <c r="X6" i="4" s="1"/>
  <c r="T23" i="4"/>
  <c r="U23" i="4" s="1"/>
  <c r="W23" i="4" s="1"/>
  <c r="X23" i="4" s="1"/>
  <c r="T7" i="4"/>
  <c r="U7" i="4" s="1"/>
  <c r="W7" i="4" s="1"/>
  <c r="X7" i="4" s="1"/>
  <c r="T16" i="4"/>
  <c r="U16" i="4" s="1"/>
  <c r="Q3" i="4"/>
  <c r="V5" i="4"/>
  <c r="T12" i="4"/>
  <c r="U12" i="4" s="1"/>
  <c r="W12" i="4" s="1"/>
  <c r="X12" i="4" s="1"/>
  <c r="X20" i="3"/>
  <c r="X9" i="3"/>
  <c r="T5" i="3"/>
  <c r="U5" i="3" s="1"/>
  <c r="W5" i="3" s="1"/>
  <c r="T11" i="3"/>
  <c r="U11" i="3" s="1"/>
  <c r="W11" i="3" s="1"/>
  <c r="X11" i="3" s="1"/>
  <c r="T7" i="3"/>
  <c r="U7" i="3" s="1"/>
  <c r="W7" i="3" s="1"/>
  <c r="X7" i="3" s="1"/>
  <c r="T10" i="3"/>
  <c r="U10" i="3" s="1"/>
  <c r="W10" i="3" s="1"/>
  <c r="X10" i="3" s="1"/>
  <c r="T15" i="3"/>
  <c r="U15" i="3" s="1"/>
  <c r="W15" i="3" s="1"/>
  <c r="X15" i="3" s="1"/>
  <c r="T19" i="3"/>
  <c r="U19" i="3" s="1"/>
  <c r="W19" i="3" s="1"/>
  <c r="X19" i="3" s="1"/>
  <c r="T6" i="3"/>
  <c r="U6" i="3" s="1"/>
  <c r="W6" i="3" s="1"/>
  <c r="X6" i="3" s="1"/>
  <c r="T17" i="3"/>
  <c r="U17" i="3" s="1"/>
  <c r="W17" i="3" s="1"/>
  <c r="X17" i="3" s="1"/>
  <c r="X8" i="3"/>
  <c r="T12" i="3"/>
  <c r="U12" i="3" s="1"/>
  <c r="W12" i="3" s="1"/>
  <c r="X12" i="3" s="1"/>
  <c r="X14" i="3"/>
  <c r="X13" i="3"/>
  <c r="V5" i="3"/>
  <c r="V3" i="3" s="1"/>
  <c r="Q3" i="3"/>
  <c r="T16" i="3"/>
  <c r="U16" i="3" s="1"/>
  <c r="W16" i="3" s="1"/>
  <c r="X16" i="3" s="1"/>
  <c r="X18" i="3"/>
  <c r="U4" i="3"/>
  <c r="W4" i="3" s="1"/>
  <c r="X4" i="3" s="1"/>
  <c r="P3" i="2"/>
  <c r="X13" i="2"/>
  <c r="X8" i="2"/>
  <c r="X14" i="2"/>
  <c r="X18" i="2"/>
  <c r="T11" i="2"/>
  <c r="U11" i="2" s="1"/>
  <c r="W11" i="2" s="1"/>
  <c r="X11" i="2" s="1"/>
  <c r="T12" i="2"/>
  <c r="U12" i="2" s="1"/>
  <c r="W12" i="2" s="1"/>
  <c r="X12" i="2" s="1"/>
  <c r="T5" i="2"/>
  <c r="U5" i="2" s="1"/>
  <c r="W5" i="2" s="1"/>
  <c r="X5" i="2" s="1"/>
  <c r="T16" i="2"/>
  <c r="U16" i="2" s="1"/>
  <c r="W16" i="2" s="1"/>
  <c r="X16" i="2" s="1"/>
  <c r="T19" i="2"/>
  <c r="U19" i="2" s="1"/>
  <c r="W19" i="2" s="1"/>
  <c r="X19" i="2" s="1"/>
  <c r="T10" i="2"/>
  <c r="U10" i="2" s="1"/>
  <c r="W10" i="2" s="1"/>
  <c r="X10" i="2" s="1"/>
  <c r="T6" i="2"/>
  <c r="U6" i="2" s="1"/>
  <c r="W6" i="2" s="1"/>
  <c r="X6" i="2" s="1"/>
  <c r="T15" i="1"/>
  <c r="U15" i="1" s="1"/>
  <c r="W15" i="1" s="1"/>
  <c r="U4" i="2"/>
  <c r="W4" i="2" s="1"/>
  <c r="T15" i="2"/>
  <c r="U15" i="2" s="1"/>
  <c r="W15" i="2" s="1"/>
  <c r="X15" i="2" s="1"/>
  <c r="X20" i="2"/>
  <c r="V3" i="2"/>
  <c r="T7" i="2"/>
  <c r="U7" i="2" s="1"/>
  <c r="W7" i="2" s="1"/>
  <c r="X7" i="2" s="1"/>
  <c r="X9" i="2"/>
  <c r="T17" i="2"/>
  <c r="U17" i="2" s="1"/>
  <c r="W17" i="2" s="1"/>
  <c r="X17" i="2" s="1"/>
  <c r="Q3" i="2"/>
  <c r="T7" i="1"/>
  <c r="U7" i="1" s="1"/>
  <c r="T16" i="1"/>
  <c r="U16" i="1" s="1"/>
  <c r="T11" i="1"/>
  <c r="U11" i="1" s="1"/>
  <c r="W11" i="1" s="1"/>
  <c r="T12" i="1"/>
  <c r="U12" i="1" s="1"/>
  <c r="W12" i="1" s="1"/>
  <c r="X12" i="1" s="1"/>
  <c r="T10" i="1"/>
  <c r="U10" i="1" s="1"/>
  <c r="T17" i="1"/>
  <c r="U17" i="1" s="1"/>
  <c r="W17" i="1" s="1"/>
  <c r="T6" i="1"/>
  <c r="U6" i="1" s="1"/>
  <c r="T5" i="1"/>
  <c r="U5" i="1" s="1"/>
  <c r="P3" i="1"/>
  <c r="V17" i="1"/>
  <c r="V9" i="1"/>
  <c r="V14" i="1"/>
  <c r="V6" i="1"/>
  <c r="Q3" i="1"/>
  <c r="L19" i="1"/>
  <c r="J19" i="1"/>
  <c r="N19" i="1"/>
  <c r="W9" i="1"/>
  <c r="W15" i="4" l="1"/>
  <c r="X15" i="4" s="1"/>
  <c r="W16" i="4"/>
  <c r="X16" i="4" s="1"/>
  <c r="V3" i="1"/>
  <c r="X11" i="1"/>
  <c r="X15" i="1"/>
  <c r="X5" i="4"/>
  <c r="T3" i="4"/>
  <c r="U3" i="4" s="1"/>
  <c r="Y8" i="4" s="1"/>
  <c r="Y3" i="4" s="1"/>
  <c r="V3" i="4"/>
  <c r="X5" i="3"/>
  <c r="X3" i="3" s="1"/>
  <c r="T3" i="3"/>
  <c r="U3" i="3" s="1"/>
  <c r="Y3" i="3" s="1"/>
  <c r="W3" i="3"/>
  <c r="W3" i="2"/>
  <c r="T3" i="2"/>
  <c r="U3" i="2" s="1"/>
  <c r="Y3" i="2" s="1"/>
  <c r="X4" i="2"/>
  <c r="X3" i="2" s="1"/>
  <c r="T19" i="1"/>
  <c r="U19" i="1" s="1"/>
  <c r="W19" i="1" s="1"/>
  <c r="X19" i="1" s="1"/>
  <c r="X9" i="1"/>
  <c r="X17" i="1"/>
  <c r="W4" i="1"/>
  <c r="X4" i="1" s="1"/>
  <c r="W10" i="1"/>
  <c r="X10" i="1" s="1"/>
  <c r="W7" i="1"/>
  <c r="X7" i="1" s="1"/>
  <c r="W6" i="1"/>
  <c r="X6" i="1" s="1"/>
  <c r="W5" i="1"/>
  <c r="X5" i="1" s="1"/>
  <c r="W18" i="1"/>
  <c r="X18" i="1" s="1"/>
  <c r="W8" i="1"/>
  <c r="X8" i="1" s="1"/>
  <c r="W13" i="1"/>
  <c r="X13" i="1" s="1"/>
  <c r="W20" i="1"/>
  <c r="X20" i="1" s="1"/>
  <c r="W14" i="1"/>
  <c r="X14" i="1" s="1"/>
  <c r="W16" i="1"/>
  <c r="X16" i="1" s="1"/>
  <c r="W3" i="4" l="1"/>
  <c r="X3" i="4"/>
  <c r="X3" i="1"/>
  <c r="T3" i="1"/>
  <c r="U3" i="1" s="1"/>
  <c r="Y3" i="1" s="1"/>
  <c r="W3" i="1"/>
</calcChain>
</file>

<file path=xl/sharedStrings.xml><?xml version="1.0" encoding="utf-8"?>
<sst xmlns="http://schemas.openxmlformats.org/spreadsheetml/2006/main" count="263" uniqueCount="60">
  <si>
    <t>Proszę wypełnić pola zielone</t>
  </si>
  <si>
    <t>KOD odpadu</t>
  </si>
  <si>
    <t>Rodzaj pojemnika</t>
  </si>
  <si>
    <t>cena brutto za kontener</t>
  </si>
  <si>
    <t>ilość miesięcy</t>
  </si>
  <si>
    <t>ilość działek</t>
  </si>
  <si>
    <t>Razem na rok</t>
  </si>
  <si>
    <t>20 03 01</t>
  </si>
  <si>
    <t>Mieszane 1100l</t>
  </si>
  <si>
    <t>20 01 39</t>
  </si>
  <si>
    <t>Plastik 1100l</t>
  </si>
  <si>
    <t>20 01 02</t>
  </si>
  <si>
    <t>Szkło 1100l</t>
  </si>
  <si>
    <t>20 01 01</t>
  </si>
  <si>
    <t>Papier 1100l</t>
  </si>
  <si>
    <t>20 02 01</t>
  </si>
  <si>
    <t>Bio 1100l</t>
  </si>
  <si>
    <t>Mieszane 240l</t>
  </si>
  <si>
    <t>Plastik 240l</t>
  </si>
  <si>
    <t>Szkło 240l</t>
  </si>
  <si>
    <t>Papier 240l</t>
  </si>
  <si>
    <t>Bio 240l</t>
  </si>
  <si>
    <t>Mieszane 120l</t>
  </si>
  <si>
    <t>Plastik 120l</t>
  </si>
  <si>
    <t>Szkło 120l</t>
  </si>
  <si>
    <t>Papier 120l</t>
  </si>
  <si>
    <t>Bio 120l</t>
  </si>
  <si>
    <t>Mieszane 7m3</t>
  </si>
  <si>
    <t>na telefon</t>
  </si>
  <si>
    <t>gabaryty / umowa</t>
  </si>
  <si>
    <t>cena netto za kontener</t>
  </si>
  <si>
    <t>JR 4 w miesiącu netto</t>
  </si>
  <si>
    <t>JR 2 w miesiącu netto</t>
  </si>
  <si>
    <t>JR 1 w miesiącu netto</t>
  </si>
  <si>
    <t>ilość poj. system 4 w miesiącu</t>
  </si>
  <si>
    <t>ilość poj. system 2 w miesiącu</t>
  </si>
  <si>
    <t>ilość poj. system 1 w miesiącu</t>
  </si>
  <si>
    <t>Cena do zapłaty miesięcznie</t>
  </si>
  <si>
    <t>cena razem miesięcznie netto</t>
  </si>
  <si>
    <t>cena razem miesięcznie brutto</t>
  </si>
  <si>
    <t>Oferta FCC od kwietnia do pażdziernika 2021</t>
  </si>
  <si>
    <t>kwota na działkowca 2021</t>
  </si>
  <si>
    <t>ilość / szt.</t>
  </si>
  <si>
    <t>Kontenery na telefon Marzec, Listopad, Grudzień</t>
  </si>
  <si>
    <t>Cena do zapłaty za wywóz netto</t>
  </si>
  <si>
    <t>Cena do zapłaty za wywóz brutto</t>
  </si>
  <si>
    <t>kwota za wywóz na działkowca (telefon) 2021</t>
  </si>
  <si>
    <t>kwota na działkowca (grafik) 2021</t>
  </si>
  <si>
    <t>FV na miesiąc</t>
  </si>
  <si>
    <t>Bio 7m3</t>
  </si>
  <si>
    <t>21 02 01</t>
  </si>
  <si>
    <t>22 02 01</t>
  </si>
  <si>
    <t>Bio 60l</t>
  </si>
  <si>
    <t>Wielogabarytowe</t>
  </si>
  <si>
    <t>23 02 01</t>
  </si>
  <si>
    <t>20 03 07</t>
  </si>
  <si>
    <t>kwota za wywóz na działkowca (telefon) 2022</t>
  </si>
  <si>
    <t>kwota na działkowca (grafik) 2022</t>
  </si>
  <si>
    <t>Oferta FCC od kwietnia do pażdziernika 2023</t>
  </si>
  <si>
    <t>kwota na działkowca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</si>
</sst>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9" tint="0.59996337778862885"/>
      </left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Protection="1"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164" fontId="8" fillId="2" borderId="0" xfId="0" applyNumberFormat="1" applyFont="1" applyFill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9" fillId="4" borderId="11" xfId="0" applyNumberFormat="1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 vertical="center" wrapText="1"/>
      <protection locked="0"/>
    </xf>
    <xf numFmtId="0" fontId="7" fillId="10" borderId="0" xfId="0" applyFont="1" applyFill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164" fontId="5" fillId="2" borderId="11" xfId="0" applyNumberFormat="1" applyFont="1" applyFill="1" applyBorder="1" applyAlignment="1">
      <alignment vertical="center"/>
    </xf>
    <xf numFmtId="164" fontId="11" fillId="12" borderId="11" xfId="0" applyNumberFormat="1" applyFont="1" applyFill="1" applyBorder="1" applyAlignment="1">
      <alignment vertical="center"/>
    </xf>
    <xf numFmtId="164" fontId="5" fillId="12" borderId="11" xfId="0" applyNumberFormat="1" applyFont="1" applyFill="1" applyBorder="1" applyAlignment="1">
      <alignment vertical="center"/>
    </xf>
    <xf numFmtId="0" fontId="0" fillId="12" borderId="0" xfId="0" applyFill="1" applyProtection="1">
      <protection locked="0"/>
    </xf>
    <xf numFmtId="164" fontId="9" fillId="12" borderId="0" xfId="0" applyNumberFormat="1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164" fontId="7" fillId="2" borderId="11" xfId="0" applyNumberFormat="1" applyFont="1" applyFill="1" applyBorder="1" applyAlignment="1">
      <alignment horizontal="center"/>
    </xf>
    <xf numFmtId="164" fontId="6" fillId="13" borderId="0" xfId="0" applyNumberFormat="1" applyFont="1" applyFill="1" applyAlignment="1">
      <alignment horizontal="center"/>
    </xf>
    <xf numFmtId="164" fontId="6" fillId="12" borderId="11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2" fillId="14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164" fontId="6" fillId="13" borderId="0" xfId="0" applyNumberFormat="1" applyFont="1" applyFill="1" applyAlignment="1" applyProtection="1">
      <alignment horizontal="center"/>
      <protection locked="0"/>
    </xf>
    <xf numFmtId="164" fontId="11" fillId="12" borderId="11" xfId="0" applyNumberFormat="1" applyFont="1" applyFill="1" applyBorder="1" applyAlignment="1" applyProtection="1">
      <alignment vertical="center"/>
      <protection locked="0"/>
    </xf>
    <xf numFmtId="164" fontId="5" fillId="12" borderId="11" xfId="0" applyNumberFormat="1" applyFont="1" applyFill="1" applyBorder="1" applyAlignment="1" applyProtection="1">
      <alignment vertical="center"/>
      <protection locked="0"/>
    </xf>
    <xf numFmtId="164" fontId="5" fillId="2" borderId="11" xfId="0" applyNumberFormat="1" applyFont="1" applyFill="1" applyBorder="1" applyAlignment="1" applyProtection="1">
      <alignment horizontal="center" vertical="center"/>
      <protection locked="0"/>
    </xf>
    <xf numFmtId="164" fontId="9" fillId="12" borderId="0" xfId="0" applyNumberFormat="1" applyFont="1" applyFill="1" applyAlignment="1" applyProtection="1">
      <alignment vertical="center"/>
      <protection locked="0"/>
    </xf>
    <xf numFmtId="0" fontId="4" fillId="6" borderId="0" xfId="0" applyFont="1" applyFill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7" borderId="9" xfId="0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164" fontId="1" fillId="5" borderId="1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0" fillId="2" borderId="0" xfId="0" applyFont="1" applyFill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6"/>
  <sheetViews>
    <sheetView tabSelected="1" zoomScale="80" zoomScaleNormal="80" workbookViewId="0">
      <selection activeCell="I21" sqref="I21"/>
    </sheetView>
  </sheetViews>
  <sheetFormatPr defaultColWidth="8.88671875" defaultRowHeight="14.4" outlineLevelCol="1" x14ac:dyDescent="0.3"/>
  <cols>
    <col min="1" max="1" width="5.44140625" style="1" customWidth="1"/>
    <col min="2" max="2" width="11" style="1" customWidth="1"/>
    <col min="3" max="3" width="17.5546875" style="1" customWidth="1"/>
    <col min="4" max="7" width="13.5546875" style="1" hidden="1" customWidth="1" outlineLevel="1"/>
    <col min="8" max="8" width="13.6640625" style="1" hidden="1" customWidth="1" outlineLevel="1"/>
    <col min="9" max="9" width="14.88671875" style="1" bestFit="1" customWidth="1" collapsed="1"/>
    <col min="10" max="10" width="14.88671875" style="1" hidden="1" customWidth="1" outlineLevel="1"/>
    <col min="11" max="11" width="13.6640625" style="1" bestFit="1" customWidth="1" collapsed="1"/>
    <col min="12" max="12" width="13.6640625" style="1" hidden="1" customWidth="1" outlineLevel="1"/>
    <col min="13" max="13" width="13.6640625" style="1" customWidth="1" collapsed="1"/>
    <col min="14" max="14" width="13.6640625" style="1" hidden="1" customWidth="1" outlineLevel="1"/>
    <col min="15" max="15" width="21.44140625" style="1" customWidth="1" collapsed="1"/>
    <col min="16" max="16" width="16.88671875" style="1" hidden="1" customWidth="1" outlineLevel="1"/>
    <col min="17" max="17" width="16.33203125" style="1" hidden="1" customWidth="1" outlineLevel="1"/>
    <col min="18" max="18" width="11.44140625" style="1" bestFit="1" customWidth="1" collapsed="1"/>
    <col min="19" max="19" width="10.5546875" style="1" customWidth="1"/>
    <col min="20" max="21" width="15.5546875" style="1" bestFit="1" customWidth="1"/>
    <col min="22" max="22" width="20.5546875" style="1" hidden="1" customWidth="1" outlineLevel="1"/>
    <col min="23" max="23" width="17.33203125" style="1" hidden="1" customWidth="1" outlineLevel="1"/>
    <col min="24" max="24" width="15" style="1" customWidth="1" collapsed="1"/>
    <col min="25" max="25" width="20.6640625" style="1" customWidth="1"/>
    <col min="26" max="26" width="2.109375" style="1" customWidth="1"/>
    <col min="27" max="27" width="14.5546875" style="1" customWidth="1"/>
    <col min="28" max="16384" width="8.88671875" style="1"/>
  </cols>
  <sheetData>
    <row r="1" spans="1:28" ht="19.2" thickTop="1" thickBot="1" x14ac:dyDescent="0.4">
      <c r="B1" s="64" t="s">
        <v>0</v>
      </c>
      <c r="C1" s="65"/>
      <c r="D1" s="65"/>
      <c r="E1" s="65"/>
      <c r="F1" s="65"/>
      <c r="G1" s="65"/>
      <c r="H1" s="65"/>
      <c r="I1" s="66"/>
      <c r="J1" s="2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55.2" thickTop="1" thickBot="1" x14ac:dyDescent="0.35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56</v>
      </c>
      <c r="W2" s="14" t="s">
        <v>57</v>
      </c>
      <c r="X2" s="14" t="s">
        <v>59</v>
      </c>
      <c r="Y2" s="18" t="s">
        <v>48</v>
      </c>
      <c r="Z2"/>
      <c r="AB2" s="48">
        <v>7</v>
      </c>
    </row>
    <row r="3" spans="1:28" ht="18.600000000000001" thickBot="1" x14ac:dyDescent="0.4">
      <c r="A3" s="67" t="s">
        <v>58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4"/>
      <c r="O3" s="34"/>
      <c r="P3" s="47">
        <f>SUM(P4:P24)</f>
        <v>0</v>
      </c>
      <c r="Q3" s="47">
        <f>SUM(Q4:Q24)</f>
        <v>0</v>
      </c>
      <c r="R3" s="4">
        <v>7</v>
      </c>
      <c r="S3" s="4">
        <v>329</v>
      </c>
      <c r="T3" s="22">
        <f>SUM(T4:T24)</f>
        <v>0</v>
      </c>
      <c r="U3" s="23">
        <f>SUM(T3)*8%+T3</f>
        <v>0</v>
      </c>
      <c r="V3" s="24">
        <f>SUM(V4:V25)</f>
        <v>0</v>
      </c>
      <c r="W3" s="24">
        <f>SUM(W4:W25)</f>
        <v>0</v>
      </c>
      <c r="X3" s="24">
        <f>SUM(X4:X25)</f>
        <v>0</v>
      </c>
      <c r="Y3" s="63">
        <f>SUM(Y8/7)</f>
        <v>0</v>
      </c>
      <c r="Z3"/>
      <c r="AB3" s="48">
        <v>8</v>
      </c>
    </row>
    <row r="4" spans="1:28" ht="18" x14ac:dyDescent="0.35">
      <c r="A4" s="67"/>
      <c r="B4" s="16" t="s">
        <v>7</v>
      </c>
      <c r="C4" s="54" t="s">
        <v>8</v>
      </c>
      <c r="D4" s="9">
        <v>195</v>
      </c>
      <c r="E4" s="5">
        <f>SUM(D4)*8%+D4</f>
        <v>210.6</v>
      </c>
      <c r="F4" s="9">
        <f>ROUND(SUM(D4*30/7),2)</f>
        <v>835.71</v>
      </c>
      <c r="G4" s="9">
        <f>ROUND(SUM(D4*15/7),2)</f>
        <v>417.86</v>
      </c>
      <c r="H4" s="9">
        <f>ROUND(SUM(D4*8/7),2)</f>
        <v>222.86</v>
      </c>
      <c r="I4" s="6"/>
      <c r="J4" s="10">
        <f>ROUND(SUM(F4*I4),3)</f>
        <v>0</v>
      </c>
      <c r="K4" s="60"/>
      <c r="L4" s="61"/>
      <c r="M4" s="60"/>
      <c r="N4" s="10"/>
      <c r="O4" s="6"/>
      <c r="P4" s="49">
        <f>SUM(D4*O4)</f>
        <v>0</v>
      </c>
      <c r="Q4" s="49">
        <f>SUM(E4*O4)</f>
        <v>0</v>
      </c>
      <c r="R4" s="19"/>
      <c r="S4" s="13"/>
      <c r="T4" s="42">
        <f>SUM(J4+L4+N4)</f>
        <v>0</v>
      </c>
      <c r="U4" s="42">
        <f>SUM(T4)*8%+T4</f>
        <v>0</v>
      </c>
      <c r="V4" s="21">
        <f>SUM(Q4/$S$3)</f>
        <v>0</v>
      </c>
      <c r="W4" s="21">
        <f>SUM(U4/$S$3)*($R$3)</f>
        <v>0</v>
      </c>
      <c r="X4" s="44">
        <f t="shared" ref="X4:X24" si="0">SUM(V4+W4)</f>
        <v>0</v>
      </c>
      <c r="Y4" s="20"/>
      <c r="Z4"/>
      <c r="AA4"/>
      <c r="AB4" s="48">
        <v>9</v>
      </c>
    </row>
    <row r="5" spans="1:28" ht="18" x14ac:dyDescent="0.35">
      <c r="A5" s="67"/>
      <c r="B5" s="17" t="s">
        <v>9</v>
      </c>
      <c r="C5" s="55" t="s">
        <v>10</v>
      </c>
      <c r="D5" s="9">
        <v>45</v>
      </c>
      <c r="E5" s="5">
        <f t="shared" ref="E5:E24" si="1">SUM(D5)*8%+D5</f>
        <v>48.6</v>
      </c>
      <c r="F5" s="9">
        <f>ROUND(SUM(D5*30/7),2)</f>
        <v>192.86</v>
      </c>
      <c r="G5" s="9">
        <f>ROUND(SUM(D5*15/7),2)</f>
        <v>96.43</v>
      </c>
      <c r="H5" s="9">
        <f>ROUND(SUM(D5*8/7),2)</f>
        <v>51.43</v>
      </c>
      <c r="I5" s="6"/>
      <c r="J5" s="10">
        <f t="shared" ref="J5:J24" si="2">ROUND(SUM(F5*I5),3)</f>
        <v>0</v>
      </c>
      <c r="K5" s="6"/>
      <c r="L5" s="10">
        <f t="shared" ref="L5:L7" si="3">ROUND(SUM(G5*K5),3)</f>
        <v>0</v>
      </c>
      <c r="M5" s="6"/>
      <c r="N5" s="10">
        <f t="shared" ref="N5:N23" si="4">SUM(H5*M5)</f>
        <v>0</v>
      </c>
      <c r="O5" s="6"/>
      <c r="P5" s="49">
        <f t="shared" ref="P5:P24" si="5">SUM(D5*O5)</f>
        <v>0</v>
      </c>
      <c r="Q5" s="49">
        <f t="shared" ref="Q5:Q24" si="6">SUM(E5*O5)</f>
        <v>0</v>
      </c>
      <c r="R5" s="19"/>
      <c r="S5" s="20"/>
      <c r="T5" s="42">
        <f t="shared" ref="T5:T24" si="7">SUM(J5+L5+N5)</f>
        <v>0</v>
      </c>
      <c r="U5" s="42">
        <f t="shared" ref="U5:U24" si="8">SUM(T5)*8%+T5</f>
        <v>0</v>
      </c>
      <c r="V5" s="21">
        <f t="shared" ref="V5:V24" si="9">SUM(Q5/$S$3)</f>
        <v>0</v>
      </c>
      <c r="W5" s="21">
        <f t="shared" ref="W5:W24" si="10">SUM(U5/$S$3)*($R$3)</f>
        <v>0</v>
      </c>
      <c r="X5" s="45">
        <f t="shared" si="0"/>
        <v>0</v>
      </c>
      <c r="Y5" s="20"/>
      <c r="Z5"/>
      <c r="AA5"/>
    </row>
    <row r="6" spans="1:28" ht="18.600000000000001" thickBot="1" x14ac:dyDescent="0.4">
      <c r="A6" s="67"/>
      <c r="B6" s="17" t="s">
        <v>11</v>
      </c>
      <c r="C6" s="56" t="s">
        <v>12</v>
      </c>
      <c r="D6" s="9">
        <v>45</v>
      </c>
      <c r="E6" s="5">
        <f t="shared" si="1"/>
        <v>48.6</v>
      </c>
      <c r="F6" s="9">
        <f>ROUND(SUM(D6*30/7),2)</f>
        <v>192.86</v>
      </c>
      <c r="G6" s="9">
        <f>ROUND(SUM(D6*15/7),2)</f>
        <v>96.43</v>
      </c>
      <c r="H6" s="9">
        <f>ROUND(SUM(D6*8/7),2)</f>
        <v>51.43</v>
      </c>
      <c r="I6" s="6"/>
      <c r="J6" s="10">
        <f t="shared" si="2"/>
        <v>0</v>
      </c>
      <c r="K6" s="6"/>
      <c r="L6" s="10">
        <f t="shared" si="3"/>
        <v>0</v>
      </c>
      <c r="M6" s="6"/>
      <c r="N6" s="10">
        <f t="shared" si="4"/>
        <v>0</v>
      </c>
      <c r="O6" s="6"/>
      <c r="P6" s="49">
        <f t="shared" si="5"/>
        <v>0</v>
      </c>
      <c r="Q6" s="49">
        <f t="shared" si="6"/>
        <v>0</v>
      </c>
      <c r="R6" s="19"/>
      <c r="S6" s="20"/>
      <c r="T6" s="42">
        <f t="shared" si="7"/>
        <v>0</v>
      </c>
      <c r="U6" s="42">
        <f t="shared" si="8"/>
        <v>0</v>
      </c>
      <c r="V6" s="21">
        <f t="shared" si="9"/>
        <v>0</v>
      </c>
      <c r="W6" s="21">
        <f t="shared" si="10"/>
        <v>0</v>
      </c>
      <c r="X6" s="45">
        <f t="shared" si="0"/>
        <v>0</v>
      </c>
      <c r="Y6" s="20"/>
      <c r="Z6"/>
      <c r="AA6"/>
    </row>
    <row r="7" spans="1:28" ht="18" x14ac:dyDescent="0.35">
      <c r="A7" s="67"/>
      <c r="B7" s="17" t="s">
        <v>13</v>
      </c>
      <c r="C7" s="57" t="s">
        <v>14</v>
      </c>
      <c r="D7" s="9">
        <v>45</v>
      </c>
      <c r="E7" s="5">
        <f t="shared" si="1"/>
        <v>48.6</v>
      </c>
      <c r="F7" s="9">
        <f>ROUND(SUM(D7*30/7),2)</f>
        <v>192.86</v>
      </c>
      <c r="G7" s="9">
        <f>ROUND(SUM(D7*15/7),2)</f>
        <v>96.43</v>
      </c>
      <c r="H7" s="9">
        <f>ROUND(SUM(D7*8/7),2)</f>
        <v>51.43</v>
      </c>
      <c r="I7" s="6"/>
      <c r="J7" s="10">
        <f t="shared" si="2"/>
        <v>0</v>
      </c>
      <c r="K7" s="6"/>
      <c r="L7" s="10">
        <f t="shared" si="3"/>
        <v>0</v>
      </c>
      <c r="M7" s="6"/>
      <c r="N7" s="10">
        <f t="shared" si="4"/>
        <v>0</v>
      </c>
      <c r="O7" s="6"/>
      <c r="P7" s="49">
        <f t="shared" si="5"/>
        <v>0</v>
      </c>
      <c r="Q7" s="49">
        <f t="shared" si="6"/>
        <v>0</v>
      </c>
      <c r="R7" s="19"/>
      <c r="S7" s="20"/>
      <c r="T7" s="42">
        <f t="shared" si="7"/>
        <v>0</v>
      </c>
      <c r="U7" s="42">
        <f t="shared" si="8"/>
        <v>0</v>
      </c>
      <c r="V7" s="21">
        <f t="shared" si="9"/>
        <v>0</v>
      </c>
      <c r="W7" s="21">
        <f t="shared" si="10"/>
        <v>0</v>
      </c>
      <c r="X7" s="45">
        <f t="shared" si="0"/>
        <v>0</v>
      </c>
      <c r="Y7" s="62" t="s">
        <v>6</v>
      </c>
      <c r="Z7"/>
      <c r="AA7"/>
    </row>
    <row r="8" spans="1:28" ht="18.600000000000001" thickBot="1" x14ac:dyDescent="0.4">
      <c r="A8" s="67"/>
      <c r="B8" s="16" t="s">
        <v>15</v>
      </c>
      <c r="C8" s="58" t="s">
        <v>16</v>
      </c>
      <c r="D8" s="9">
        <v>175</v>
      </c>
      <c r="E8" s="5">
        <f t="shared" si="1"/>
        <v>189</v>
      </c>
      <c r="F8" s="9">
        <f>ROUND(SUM(D8*30/7),2)</f>
        <v>750</v>
      </c>
      <c r="G8" s="9">
        <f>ROUND(SUM(D8*15/7),2)</f>
        <v>375</v>
      </c>
      <c r="H8" s="9">
        <f>ROUND(SUM(D8*8/7),2)</f>
        <v>200</v>
      </c>
      <c r="I8" s="6"/>
      <c r="J8" s="10">
        <f t="shared" si="2"/>
        <v>0</v>
      </c>
      <c r="K8" s="60"/>
      <c r="L8" s="61"/>
      <c r="M8" s="60"/>
      <c r="N8" s="10"/>
      <c r="O8" s="6"/>
      <c r="P8" s="49">
        <f t="shared" si="5"/>
        <v>0</v>
      </c>
      <c r="Q8" s="49">
        <f t="shared" si="6"/>
        <v>0</v>
      </c>
      <c r="R8" s="19"/>
      <c r="S8" s="20"/>
      <c r="T8" s="42">
        <f t="shared" si="7"/>
        <v>0</v>
      </c>
      <c r="U8" s="42">
        <f t="shared" si="8"/>
        <v>0</v>
      </c>
      <c r="V8" s="21">
        <f t="shared" si="9"/>
        <v>0</v>
      </c>
      <c r="W8" s="21">
        <f t="shared" si="10"/>
        <v>0</v>
      </c>
      <c r="X8" s="45">
        <f t="shared" si="0"/>
        <v>0</v>
      </c>
      <c r="Y8" s="25">
        <f>SUM(U3*R3)+U25+Q3</f>
        <v>0</v>
      </c>
      <c r="Z8"/>
      <c r="AA8"/>
    </row>
    <row r="9" spans="1:28" ht="18" x14ac:dyDescent="0.35">
      <c r="A9" s="67"/>
      <c r="B9" s="16" t="s">
        <v>7</v>
      </c>
      <c r="C9" s="54" t="s">
        <v>17</v>
      </c>
      <c r="D9" s="9">
        <v>63</v>
      </c>
      <c r="E9" s="5">
        <f t="shared" si="1"/>
        <v>68.040000000000006</v>
      </c>
      <c r="F9" s="9">
        <f>ROUND(SUM(D9*30/7),2)</f>
        <v>270</v>
      </c>
      <c r="G9" s="9">
        <f>ROUND(SUM(D9*15/7),2)</f>
        <v>135</v>
      </c>
      <c r="H9" s="9">
        <f>ROUND(SUM(D9*8/7),2)</f>
        <v>72</v>
      </c>
      <c r="I9" s="6"/>
      <c r="J9" s="10">
        <f t="shared" si="2"/>
        <v>0</v>
      </c>
      <c r="K9" s="60"/>
      <c r="L9" s="61"/>
      <c r="M9" s="60"/>
      <c r="N9" s="10"/>
      <c r="O9" s="6"/>
      <c r="P9" s="49">
        <f t="shared" si="5"/>
        <v>0</v>
      </c>
      <c r="Q9" s="49">
        <f t="shared" si="6"/>
        <v>0</v>
      </c>
      <c r="R9" s="19"/>
      <c r="S9" s="20"/>
      <c r="T9" s="42">
        <f t="shared" si="7"/>
        <v>0</v>
      </c>
      <c r="U9" s="42">
        <f t="shared" si="8"/>
        <v>0</v>
      </c>
      <c r="V9" s="21">
        <f t="shared" si="9"/>
        <v>0</v>
      </c>
      <c r="W9" s="21">
        <f t="shared" si="10"/>
        <v>0</v>
      </c>
      <c r="X9" s="45">
        <f t="shared" si="0"/>
        <v>0</v>
      </c>
      <c r="Y9" s="20"/>
      <c r="Z9"/>
      <c r="AA9"/>
    </row>
    <row r="10" spans="1:28" ht="18" x14ac:dyDescent="0.35">
      <c r="A10" s="67"/>
      <c r="B10" s="17" t="s">
        <v>9</v>
      </c>
      <c r="C10" s="55" t="s">
        <v>18</v>
      </c>
      <c r="D10" s="9">
        <v>25</v>
      </c>
      <c r="E10" s="5">
        <f t="shared" si="1"/>
        <v>27</v>
      </c>
      <c r="F10" s="9">
        <f>ROUND(SUM(D10*30/7),2)</f>
        <v>107.14</v>
      </c>
      <c r="G10" s="9">
        <f>ROUND(SUM(D10*15/7),2)</f>
        <v>53.57</v>
      </c>
      <c r="H10" s="9">
        <f>ROUND(SUM(D10*8/7),2)</f>
        <v>28.57</v>
      </c>
      <c r="I10" s="6"/>
      <c r="J10" s="10">
        <f t="shared" si="2"/>
        <v>0</v>
      </c>
      <c r="K10" s="6"/>
      <c r="L10" s="10">
        <f t="shared" ref="L10:L23" si="11">ROUND(SUM(G10*K10),3)</f>
        <v>0</v>
      </c>
      <c r="M10" s="6"/>
      <c r="N10" s="10">
        <f t="shared" si="4"/>
        <v>0</v>
      </c>
      <c r="O10" s="6"/>
      <c r="P10" s="49">
        <f t="shared" si="5"/>
        <v>0</v>
      </c>
      <c r="Q10" s="49">
        <f t="shared" si="6"/>
        <v>0</v>
      </c>
      <c r="R10" s="19"/>
      <c r="S10" s="20"/>
      <c r="T10" s="42">
        <f t="shared" si="7"/>
        <v>0</v>
      </c>
      <c r="U10" s="42">
        <f t="shared" si="8"/>
        <v>0</v>
      </c>
      <c r="V10" s="21">
        <f t="shared" si="9"/>
        <v>0</v>
      </c>
      <c r="W10" s="21">
        <f t="shared" si="10"/>
        <v>0</v>
      </c>
      <c r="X10" s="45">
        <f t="shared" si="0"/>
        <v>0</v>
      </c>
      <c r="Y10" s="20"/>
      <c r="Z10"/>
      <c r="AA10"/>
    </row>
    <row r="11" spans="1:28" ht="18" x14ac:dyDescent="0.35">
      <c r="A11" s="67"/>
      <c r="B11" s="17" t="s">
        <v>11</v>
      </c>
      <c r="C11" s="56" t="s">
        <v>19</v>
      </c>
      <c r="D11" s="9">
        <v>25</v>
      </c>
      <c r="E11" s="5">
        <f t="shared" si="1"/>
        <v>27</v>
      </c>
      <c r="F11" s="9">
        <f>ROUND(SUM(D11*30/7),2)</f>
        <v>107.14</v>
      </c>
      <c r="G11" s="9">
        <f>ROUND(SUM(D11*15/7),2)</f>
        <v>53.57</v>
      </c>
      <c r="H11" s="9">
        <f>ROUND(SUM(D11*8/7),2)</f>
        <v>28.57</v>
      </c>
      <c r="I11" s="6"/>
      <c r="J11" s="10">
        <f t="shared" si="2"/>
        <v>0</v>
      </c>
      <c r="K11" s="6"/>
      <c r="L11" s="10">
        <f t="shared" si="11"/>
        <v>0</v>
      </c>
      <c r="M11" s="6"/>
      <c r="N11" s="10">
        <f t="shared" si="4"/>
        <v>0</v>
      </c>
      <c r="O11" s="6"/>
      <c r="P11" s="49">
        <f t="shared" si="5"/>
        <v>0</v>
      </c>
      <c r="Q11" s="49">
        <f t="shared" si="6"/>
        <v>0</v>
      </c>
      <c r="R11" s="19"/>
      <c r="S11" s="20"/>
      <c r="T11" s="42">
        <f t="shared" si="7"/>
        <v>0</v>
      </c>
      <c r="U11" s="42">
        <f t="shared" si="8"/>
        <v>0</v>
      </c>
      <c r="V11" s="21">
        <f t="shared" si="9"/>
        <v>0</v>
      </c>
      <c r="W11" s="21">
        <f t="shared" si="10"/>
        <v>0</v>
      </c>
      <c r="X11" s="45">
        <f t="shared" si="0"/>
        <v>0</v>
      </c>
      <c r="Y11" s="20"/>
      <c r="Z11"/>
      <c r="AA11"/>
    </row>
    <row r="12" spans="1:28" ht="18" x14ac:dyDescent="0.35">
      <c r="A12" s="67"/>
      <c r="B12" s="17" t="s">
        <v>13</v>
      </c>
      <c r="C12" s="57" t="s">
        <v>20</v>
      </c>
      <c r="D12" s="9">
        <v>25</v>
      </c>
      <c r="E12" s="5">
        <f t="shared" si="1"/>
        <v>27</v>
      </c>
      <c r="F12" s="9">
        <f>ROUND(SUM(D12*30/7),2)</f>
        <v>107.14</v>
      </c>
      <c r="G12" s="9">
        <f>ROUND(SUM(D12*15/7),2)</f>
        <v>53.57</v>
      </c>
      <c r="H12" s="9">
        <f>ROUND(SUM(D12*8/7),2)</f>
        <v>28.57</v>
      </c>
      <c r="I12" s="6"/>
      <c r="J12" s="10">
        <f t="shared" si="2"/>
        <v>0</v>
      </c>
      <c r="K12" s="6"/>
      <c r="L12" s="10">
        <f t="shared" si="11"/>
        <v>0</v>
      </c>
      <c r="M12" s="6"/>
      <c r="N12" s="10">
        <f t="shared" si="4"/>
        <v>0</v>
      </c>
      <c r="O12" s="6"/>
      <c r="P12" s="49">
        <f t="shared" si="5"/>
        <v>0</v>
      </c>
      <c r="Q12" s="49">
        <f t="shared" si="6"/>
        <v>0</v>
      </c>
      <c r="R12" s="19"/>
      <c r="S12" s="20"/>
      <c r="T12" s="42">
        <f t="shared" si="7"/>
        <v>0</v>
      </c>
      <c r="U12" s="42">
        <f t="shared" si="8"/>
        <v>0</v>
      </c>
      <c r="V12" s="21">
        <f t="shared" si="9"/>
        <v>0</v>
      </c>
      <c r="W12" s="21">
        <f t="shared" si="10"/>
        <v>0</v>
      </c>
      <c r="X12" s="45">
        <f t="shared" si="0"/>
        <v>0</v>
      </c>
      <c r="Y12" s="20"/>
      <c r="Z12"/>
      <c r="AA12"/>
    </row>
    <row r="13" spans="1:28" ht="18" x14ac:dyDescent="0.35">
      <c r="A13" s="67"/>
      <c r="B13" s="16" t="s">
        <v>15</v>
      </c>
      <c r="C13" s="58" t="s">
        <v>21</v>
      </c>
      <c r="D13" s="9">
        <v>58</v>
      </c>
      <c r="E13" s="5">
        <f t="shared" si="1"/>
        <v>62.64</v>
      </c>
      <c r="F13" s="9">
        <f>ROUND(SUM(D13*30/7),2)</f>
        <v>248.57</v>
      </c>
      <c r="G13" s="9">
        <f>ROUND(SUM(D13*15/7),2)</f>
        <v>124.29</v>
      </c>
      <c r="H13" s="9">
        <f>ROUND(SUM(D13*8/7),2)</f>
        <v>66.290000000000006</v>
      </c>
      <c r="I13" s="6"/>
      <c r="J13" s="10">
        <f t="shared" si="2"/>
        <v>0</v>
      </c>
      <c r="K13" s="60"/>
      <c r="L13" s="61"/>
      <c r="M13" s="60"/>
      <c r="N13" s="10"/>
      <c r="O13" s="6"/>
      <c r="P13" s="49">
        <f t="shared" si="5"/>
        <v>0</v>
      </c>
      <c r="Q13" s="49">
        <f t="shared" si="6"/>
        <v>0</v>
      </c>
      <c r="R13" s="19"/>
      <c r="S13" s="20"/>
      <c r="T13" s="42">
        <f t="shared" si="7"/>
        <v>0</v>
      </c>
      <c r="U13" s="42">
        <f t="shared" si="8"/>
        <v>0</v>
      </c>
      <c r="V13" s="21">
        <f t="shared" si="9"/>
        <v>0</v>
      </c>
      <c r="W13" s="21">
        <f t="shared" si="10"/>
        <v>0</v>
      </c>
      <c r="X13" s="45">
        <f t="shared" si="0"/>
        <v>0</v>
      </c>
      <c r="Y13" s="20"/>
      <c r="Z13"/>
      <c r="AA13"/>
    </row>
    <row r="14" spans="1:28" ht="18" x14ac:dyDescent="0.35">
      <c r="A14" s="67"/>
      <c r="B14" s="16" t="s">
        <v>7</v>
      </c>
      <c r="C14" s="54" t="s">
        <v>22</v>
      </c>
      <c r="D14" s="9">
        <v>43</v>
      </c>
      <c r="E14" s="5">
        <f t="shared" si="1"/>
        <v>46.44</v>
      </c>
      <c r="F14" s="9">
        <f>ROUND(SUM(D14*30/7),2)</f>
        <v>184.29</v>
      </c>
      <c r="G14" s="9">
        <f>ROUND(SUM(D14*15/7),2)</f>
        <v>92.14</v>
      </c>
      <c r="H14" s="9">
        <f>ROUND(SUM(D14*8/7),2)</f>
        <v>49.14</v>
      </c>
      <c r="I14" s="6"/>
      <c r="J14" s="10">
        <f t="shared" si="2"/>
        <v>0</v>
      </c>
      <c r="K14" s="60"/>
      <c r="L14" s="61"/>
      <c r="M14" s="60"/>
      <c r="N14" s="10"/>
      <c r="O14" s="6"/>
      <c r="P14" s="49">
        <f t="shared" si="5"/>
        <v>0</v>
      </c>
      <c r="Q14" s="49">
        <f t="shared" si="6"/>
        <v>0</v>
      </c>
      <c r="R14" s="19"/>
      <c r="S14" s="20"/>
      <c r="T14" s="42">
        <f t="shared" si="7"/>
        <v>0</v>
      </c>
      <c r="U14" s="42">
        <f t="shared" si="8"/>
        <v>0</v>
      </c>
      <c r="V14" s="21">
        <f t="shared" si="9"/>
        <v>0</v>
      </c>
      <c r="W14" s="21">
        <f t="shared" si="10"/>
        <v>0</v>
      </c>
      <c r="X14" s="45">
        <f t="shared" si="0"/>
        <v>0</v>
      </c>
      <c r="Y14" s="20"/>
      <c r="Z14"/>
      <c r="AA14"/>
    </row>
    <row r="15" spans="1:28" ht="18" x14ac:dyDescent="0.35">
      <c r="A15" s="67"/>
      <c r="B15" s="17" t="s">
        <v>9</v>
      </c>
      <c r="C15" s="55" t="s">
        <v>23</v>
      </c>
      <c r="D15" s="9">
        <v>19</v>
      </c>
      <c r="E15" s="5">
        <f t="shared" si="1"/>
        <v>20.52</v>
      </c>
      <c r="F15" s="9">
        <f>ROUND(SUM(D15*30/7),2)</f>
        <v>81.430000000000007</v>
      </c>
      <c r="G15" s="9">
        <f>ROUND(SUM(D15*15/7),2)</f>
        <v>40.71</v>
      </c>
      <c r="H15" s="9">
        <f>ROUND(SUM(D15*8/7),2)</f>
        <v>21.71</v>
      </c>
      <c r="I15" s="6"/>
      <c r="J15" s="10">
        <f t="shared" si="2"/>
        <v>0</v>
      </c>
      <c r="K15" s="6"/>
      <c r="L15" s="10">
        <f t="shared" si="11"/>
        <v>0</v>
      </c>
      <c r="M15" s="6"/>
      <c r="N15" s="10">
        <f t="shared" si="4"/>
        <v>0</v>
      </c>
      <c r="O15" s="6"/>
      <c r="P15" s="49">
        <f t="shared" si="5"/>
        <v>0</v>
      </c>
      <c r="Q15" s="49">
        <f t="shared" si="6"/>
        <v>0</v>
      </c>
      <c r="R15" s="19"/>
      <c r="S15" s="20"/>
      <c r="T15" s="42">
        <f t="shared" si="7"/>
        <v>0</v>
      </c>
      <c r="U15" s="42">
        <f t="shared" si="8"/>
        <v>0</v>
      </c>
      <c r="V15" s="21">
        <f t="shared" si="9"/>
        <v>0</v>
      </c>
      <c r="W15" s="21">
        <f t="shared" si="10"/>
        <v>0</v>
      </c>
      <c r="X15" s="45">
        <f t="shared" si="0"/>
        <v>0</v>
      </c>
      <c r="Y15" s="20"/>
      <c r="Z15"/>
      <c r="AA15"/>
    </row>
    <row r="16" spans="1:28" ht="18" x14ac:dyDescent="0.35">
      <c r="A16" s="67"/>
      <c r="B16" s="17" t="s">
        <v>11</v>
      </c>
      <c r="C16" s="56" t="s">
        <v>24</v>
      </c>
      <c r="D16" s="9">
        <v>19</v>
      </c>
      <c r="E16" s="5">
        <f t="shared" si="1"/>
        <v>20.52</v>
      </c>
      <c r="F16" s="9">
        <f>ROUND(SUM(D16*30/7),2)</f>
        <v>81.430000000000007</v>
      </c>
      <c r="G16" s="9">
        <f>ROUND(SUM(D16*15/7),2)</f>
        <v>40.71</v>
      </c>
      <c r="H16" s="9">
        <f>ROUND(SUM(D16*8/7),2)</f>
        <v>21.71</v>
      </c>
      <c r="I16" s="6"/>
      <c r="J16" s="10">
        <f t="shared" si="2"/>
        <v>0</v>
      </c>
      <c r="K16" s="6"/>
      <c r="L16" s="10">
        <f t="shared" si="11"/>
        <v>0</v>
      </c>
      <c r="M16" s="6"/>
      <c r="N16" s="10">
        <f t="shared" si="4"/>
        <v>0</v>
      </c>
      <c r="O16" s="6"/>
      <c r="P16" s="49">
        <f t="shared" si="5"/>
        <v>0</v>
      </c>
      <c r="Q16" s="49">
        <f t="shared" si="6"/>
        <v>0</v>
      </c>
      <c r="R16" s="19"/>
      <c r="S16" s="20"/>
      <c r="T16" s="42">
        <f t="shared" si="7"/>
        <v>0</v>
      </c>
      <c r="U16" s="42">
        <f t="shared" si="8"/>
        <v>0</v>
      </c>
      <c r="V16" s="21">
        <f>SUM(Q15/$S$3)</f>
        <v>0</v>
      </c>
      <c r="W16" s="21">
        <f>SUM(U15/$S$3)*($R$3)</f>
        <v>0</v>
      </c>
      <c r="X16" s="45">
        <f t="shared" si="0"/>
        <v>0</v>
      </c>
      <c r="Y16" s="20"/>
      <c r="Z16"/>
      <c r="AA16"/>
    </row>
    <row r="17" spans="1:27" ht="18" x14ac:dyDescent="0.35">
      <c r="A17" s="67"/>
      <c r="B17" s="17" t="s">
        <v>13</v>
      </c>
      <c r="C17" s="57" t="s">
        <v>25</v>
      </c>
      <c r="D17" s="9">
        <v>19</v>
      </c>
      <c r="E17" s="5">
        <f t="shared" si="1"/>
        <v>20.52</v>
      </c>
      <c r="F17" s="9">
        <f>ROUND(SUM(D17*30/7),2)</f>
        <v>81.430000000000007</v>
      </c>
      <c r="G17" s="9">
        <f>ROUND(SUM(D17*15/7),2)</f>
        <v>40.71</v>
      </c>
      <c r="H17" s="9">
        <f>ROUND(SUM(D17*8/7),2)</f>
        <v>21.71</v>
      </c>
      <c r="I17" s="6"/>
      <c r="J17" s="10">
        <f t="shared" si="2"/>
        <v>0</v>
      </c>
      <c r="K17" s="6"/>
      <c r="L17" s="10">
        <f t="shared" si="11"/>
        <v>0</v>
      </c>
      <c r="M17" s="6"/>
      <c r="N17" s="10">
        <f t="shared" si="4"/>
        <v>0</v>
      </c>
      <c r="O17" s="6"/>
      <c r="P17" s="49">
        <f t="shared" si="5"/>
        <v>0</v>
      </c>
      <c r="Q17" s="49">
        <f t="shared" si="6"/>
        <v>0</v>
      </c>
      <c r="R17" s="19"/>
      <c r="S17" s="20"/>
      <c r="T17" s="42">
        <f t="shared" si="7"/>
        <v>0</v>
      </c>
      <c r="U17" s="42">
        <f t="shared" si="8"/>
        <v>0</v>
      </c>
      <c r="V17" s="21">
        <f t="shared" si="9"/>
        <v>0</v>
      </c>
      <c r="W17" s="21">
        <f t="shared" si="10"/>
        <v>0</v>
      </c>
      <c r="X17" s="45">
        <f t="shared" si="0"/>
        <v>0</v>
      </c>
      <c r="Y17" s="20"/>
      <c r="Z17"/>
      <c r="AA17"/>
    </row>
    <row r="18" spans="1:27" ht="18" x14ac:dyDescent="0.35">
      <c r="A18" s="67"/>
      <c r="B18" s="16" t="s">
        <v>15</v>
      </c>
      <c r="C18" s="58" t="s">
        <v>26</v>
      </c>
      <c r="D18" s="9">
        <v>38</v>
      </c>
      <c r="E18" s="5">
        <f t="shared" si="1"/>
        <v>41.04</v>
      </c>
      <c r="F18" s="9">
        <f>ROUND(SUM(D18*30/7),2)</f>
        <v>162.86000000000001</v>
      </c>
      <c r="G18" s="9">
        <f>ROUND(SUM(D18*15/7),2)</f>
        <v>81.430000000000007</v>
      </c>
      <c r="H18" s="9">
        <f>ROUND(SUM(D18*8/7),2)</f>
        <v>43.43</v>
      </c>
      <c r="I18" s="6"/>
      <c r="J18" s="10">
        <f t="shared" si="2"/>
        <v>0</v>
      </c>
      <c r="K18" s="60"/>
      <c r="L18" s="61"/>
      <c r="M18" s="60"/>
      <c r="N18" s="10"/>
      <c r="O18" s="6"/>
      <c r="P18" s="49">
        <f t="shared" si="5"/>
        <v>0</v>
      </c>
      <c r="Q18" s="49">
        <f t="shared" si="6"/>
        <v>0</v>
      </c>
      <c r="R18" s="19"/>
      <c r="S18" s="20"/>
      <c r="T18" s="42">
        <f t="shared" si="7"/>
        <v>0</v>
      </c>
      <c r="U18" s="42">
        <f t="shared" si="8"/>
        <v>0</v>
      </c>
      <c r="V18" s="21">
        <f t="shared" si="9"/>
        <v>0</v>
      </c>
      <c r="W18" s="21">
        <f t="shared" si="10"/>
        <v>0</v>
      </c>
      <c r="X18" s="45">
        <f t="shared" si="0"/>
        <v>0</v>
      </c>
      <c r="Y18" s="20"/>
      <c r="Z18"/>
      <c r="AA18"/>
    </row>
    <row r="19" spans="1:27" ht="18" x14ac:dyDescent="0.35">
      <c r="A19" s="67"/>
      <c r="B19" s="16" t="s">
        <v>50</v>
      </c>
      <c r="C19" s="58" t="s">
        <v>49</v>
      </c>
      <c r="D19" s="9">
        <v>1100</v>
      </c>
      <c r="E19" s="5">
        <f t="shared" si="1"/>
        <v>1188</v>
      </c>
      <c r="F19" s="9">
        <f>ROUND(SUM(D19*30/7),2)</f>
        <v>4714.29</v>
      </c>
      <c r="G19" s="9">
        <f>ROUND(SUM(D19*15/7),2)</f>
        <v>2357.14</v>
      </c>
      <c r="H19" s="9">
        <f>ROUND(SUM(D19*8/7),2)</f>
        <v>1257.1400000000001</v>
      </c>
      <c r="I19" s="6"/>
      <c r="J19" s="10">
        <f t="shared" si="2"/>
        <v>0</v>
      </c>
      <c r="K19" s="60"/>
      <c r="L19" s="61"/>
      <c r="M19" s="60"/>
      <c r="N19" s="10"/>
      <c r="O19" s="6"/>
      <c r="P19" s="49">
        <f t="shared" si="5"/>
        <v>0</v>
      </c>
      <c r="Q19" s="49">
        <f t="shared" si="6"/>
        <v>0</v>
      </c>
      <c r="R19" s="19"/>
      <c r="S19" s="20"/>
      <c r="T19" s="42">
        <f t="shared" si="7"/>
        <v>0</v>
      </c>
      <c r="U19" s="42">
        <f t="shared" si="8"/>
        <v>0</v>
      </c>
      <c r="V19" s="21">
        <f t="shared" si="9"/>
        <v>0</v>
      </c>
      <c r="W19" s="21">
        <f t="shared" si="10"/>
        <v>0</v>
      </c>
      <c r="X19" s="45">
        <f t="shared" si="0"/>
        <v>0</v>
      </c>
      <c r="Y19" s="20"/>
      <c r="Z19"/>
      <c r="AA19"/>
    </row>
    <row r="20" spans="1:27" ht="18" x14ac:dyDescent="0.35">
      <c r="A20" s="67"/>
      <c r="B20" s="16" t="s">
        <v>51</v>
      </c>
      <c r="C20" s="58" t="s">
        <v>49</v>
      </c>
      <c r="D20" s="9">
        <v>1700</v>
      </c>
      <c r="E20" s="5">
        <f t="shared" si="1"/>
        <v>1836</v>
      </c>
      <c r="F20" s="9">
        <f>ROUND(SUM(D20*30/7),2)</f>
        <v>7285.71</v>
      </c>
      <c r="G20" s="9">
        <f>ROUND(SUM(D20*15/7),2)</f>
        <v>3642.86</v>
      </c>
      <c r="H20" s="9">
        <f>ROUND(SUM(D20*8/7),2)</f>
        <v>1942.86</v>
      </c>
      <c r="I20" s="6"/>
      <c r="J20" s="10">
        <f t="shared" si="2"/>
        <v>0</v>
      </c>
      <c r="K20" s="6"/>
      <c r="L20" s="10"/>
      <c r="M20" s="6"/>
      <c r="N20" s="10"/>
      <c r="O20" s="6"/>
      <c r="P20" s="49">
        <f t="shared" si="5"/>
        <v>0</v>
      </c>
      <c r="Q20" s="49">
        <f t="shared" si="6"/>
        <v>0</v>
      </c>
      <c r="R20" s="16" t="s">
        <v>28</v>
      </c>
      <c r="S20" s="20"/>
      <c r="T20" s="42">
        <f t="shared" si="7"/>
        <v>0</v>
      </c>
      <c r="U20" s="42">
        <f t="shared" si="8"/>
        <v>0</v>
      </c>
      <c r="V20" s="21">
        <f t="shared" si="9"/>
        <v>0</v>
      </c>
      <c r="W20" s="21">
        <f t="shared" si="10"/>
        <v>0</v>
      </c>
      <c r="X20" s="45">
        <f t="shared" si="0"/>
        <v>0</v>
      </c>
      <c r="Y20" s="20"/>
      <c r="Z20"/>
      <c r="AA20"/>
    </row>
    <row r="21" spans="1:27" ht="18" x14ac:dyDescent="0.35">
      <c r="A21" s="67"/>
      <c r="B21" s="16" t="s">
        <v>54</v>
      </c>
      <c r="C21" s="58" t="s">
        <v>52</v>
      </c>
      <c r="D21" s="9">
        <v>18</v>
      </c>
      <c r="E21" s="5">
        <f t="shared" si="1"/>
        <v>19.440000000000001</v>
      </c>
      <c r="F21" s="9">
        <f>ROUND(SUM(D21*30/7),2)</f>
        <v>77.14</v>
      </c>
      <c r="G21" s="9">
        <f>ROUND(SUM(D21*15/7),2)</f>
        <v>38.57</v>
      </c>
      <c r="H21" s="9">
        <f>ROUND(SUM(D21*8/7),2)</f>
        <v>20.57</v>
      </c>
      <c r="I21" s="6"/>
      <c r="J21" s="10">
        <f t="shared" si="2"/>
        <v>0</v>
      </c>
      <c r="K21" s="6"/>
      <c r="L21" s="10"/>
      <c r="M21" s="6"/>
      <c r="N21" s="10"/>
      <c r="O21" s="6"/>
      <c r="P21" s="49">
        <f t="shared" si="5"/>
        <v>0</v>
      </c>
      <c r="Q21" s="49">
        <f t="shared" si="6"/>
        <v>0</v>
      </c>
      <c r="R21" s="16" t="s">
        <v>28</v>
      </c>
      <c r="S21" s="20"/>
      <c r="T21" s="42">
        <f t="shared" si="7"/>
        <v>0</v>
      </c>
      <c r="U21" s="42">
        <f t="shared" si="8"/>
        <v>0</v>
      </c>
      <c r="V21" s="21">
        <f t="shared" si="9"/>
        <v>0</v>
      </c>
      <c r="W21" s="21">
        <f t="shared" si="10"/>
        <v>0</v>
      </c>
      <c r="X21" s="45">
        <f t="shared" si="0"/>
        <v>0</v>
      </c>
      <c r="Y21" s="20"/>
      <c r="Z21"/>
      <c r="AA21"/>
    </row>
    <row r="22" spans="1:27" ht="18" x14ac:dyDescent="0.35">
      <c r="A22" s="67"/>
      <c r="B22" s="16" t="s">
        <v>55</v>
      </c>
      <c r="C22" s="59" t="s">
        <v>53</v>
      </c>
      <c r="D22" s="9">
        <v>2000</v>
      </c>
      <c r="E22" s="5">
        <f t="shared" si="1"/>
        <v>2160</v>
      </c>
      <c r="F22" s="9">
        <f>ROUND(SUM(D22*30/7),2)</f>
        <v>8571.43</v>
      </c>
      <c r="G22" s="9">
        <f>ROUND(SUM(D22*15/7),2)</f>
        <v>4285.71</v>
      </c>
      <c r="H22" s="9">
        <f>ROUND(SUM(D22*8/7),2)</f>
        <v>2285.71</v>
      </c>
      <c r="I22" s="6"/>
      <c r="J22" s="10">
        <f t="shared" si="2"/>
        <v>0</v>
      </c>
      <c r="K22" s="6"/>
      <c r="L22" s="10"/>
      <c r="M22" s="6"/>
      <c r="N22" s="10"/>
      <c r="O22" s="6"/>
      <c r="P22" s="49">
        <f t="shared" si="5"/>
        <v>0</v>
      </c>
      <c r="Q22" s="49">
        <f t="shared" si="6"/>
        <v>0</v>
      </c>
      <c r="R22" s="16"/>
      <c r="S22" s="20"/>
      <c r="T22" s="42">
        <f t="shared" si="7"/>
        <v>0</v>
      </c>
      <c r="U22" s="42">
        <f t="shared" si="8"/>
        <v>0</v>
      </c>
      <c r="V22" s="21">
        <f t="shared" si="9"/>
        <v>0</v>
      </c>
      <c r="W22" s="21">
        <f t="shared" si="10"/>
        <v>0</v>
      </c>
      <c r="X22" s="45">
        <f t="shared" si="0"/>
        <v>0</v>
      </c>
      <c r="Y22" s="20"/>
      <c r="Z22"/>
      <c r="AA22"/>
    </row>
    <row r="23" spans="1:27" ht="18" x14ac:dyDescent="0.35">
      <c r="A23" s="67"/>
      <c r="B23" s="16" t="s">
        <v>7</v>
      </c>
      <c r="C23" s="54" t="s">
        <v>27</v>
      </c>
      <c r="D23" s="9">
        <v>1850</v>
      </c>
      <c r="E23" s="5">
        <f t="shared" si="1"/>
        <v>1998</v>
      </c>
      <c r="F23" s="9">
        <f>ROUND(SUM(D23*30/7),2)</f>
        <v>7928.57</v>
      </c>
      <c r="G23" s="9">
        <f>ROUND(SUM(D23*15/7),2)</f>
        <v>3964.29</v>
      </c>
      <c r="H23" s="9">
        <f>ROUND(SUM(D23*8/7),2)</f>
        <v>2114.29</v>
      </c>
      <c r="I23" s="7"/>
      <c r="J23" s="10">
        <f t="shared" si="2"/>
        <v>0</v>
      </c>
      <c r="K23" s="7"/>
      <c r="L23" s="10">
        <f t="shared" si="11"/>
        <v>0</v>
      </c>
      <c r="M23" s="6"/>
      <c r="N23" s="10">
        <f t="shared" si="4"/>
        <v>0</v>
      </c>
      <c r="O23" s="7"/>
      <c r="P23" s="49">
        <f t="shared" si="5"/>
        <v>0</v>
      </c>
      <c r="Q23" s="49">
        <f t="shared" si="6"/>
        <v>0</v>
      </c>
      <c r="R23" s="16" t="s">
        <v>28</v>
      </c>
      <c r="S23" s="20"/>
      <c r="T23" s="42">
        <f t="shared" si="7"/>
        <v>0</v>
      </c>
      <c r="U23" s="42">
        <f t="shared" si="8"/>
        <v>0</v>
      </c>
      <c r="V23" s="21">
        <f t="shared" si="9"/>
        <v>0</v>
      </c>
      <c r="W23" s="21">
        <f t="shared" si="10"/>
        <v>0</v>
      </c>
      <c r="X23" s="45">
        <f t="shared" si="0"/>
        <v>0</v>
      </c>
      <c r="Y23" s="20"/>
      <c r="Z23"/>
      <c r="AA23"/>
    </row>
    <row r="24" spans="1:27" ht="18.600000000000001" thickBot="1" x14ac:dyDescent="0.4">
      <c r="A24" s="67"/>
      <c r="B24" s="16" t="s">
        <v>7</v>
      </c>
      <c r="C24" s="54" t="s">
        <v>27</v>
      </c>
      <c r="D24" s="9">
        <v>1150</v>
      </c>
      <c r="E24" s="5">
        <f t="shared" si="1"/>
        <v>1242</v>
      </c>
      <c r="F24" s="9">
        <f>ROUND(SUM(D24*30/7),2)</f>
        <v>4928.57</v>
      </c>
      <c r="G24" s="9">
        <f>ROUND(SUM(D24*15/7),2)</f>
        <v>2464.29</v>
      </c>
      <c r="H24" s="9">
        <f>ROUND(SUM(D24*8/7),2)</f>
        <v>1314.29</v>
      </c>
      <c r="I24" s="6"/>
      <c r="J24" s="10">
        <f t="shared" si="2"/>
        <v>0</v>
      </c>
      <c r="K24" s="60"/>
      <c r="L24" s="61"/>
      <c r="M24" s="60"/>
      <c r="N24" s="10"/>
      <c r="O24" s="6"/>
      <c r="P24" s="49">
        <f t="shared" si="5"/>
        <v>0</v>
      </c>
      <c r="Q24" s="49">
        <f t="shared" si="6"/>
        <v>0</v>
      </c>
      <c r="R24" s="16"/>
      <c r="S24" s="20"/>
      <c r="T24" s="42">
        <f t="shared" si="7"/>
        <v>0</v>
      </c>
      <c r="U24" s="42">
        <f t="shared" si="8"/>
        <v>0</v>
      </c>
      <c r="V24" s="21">
        <f t="shared" si="9"/>
        <v>0</v>
      </c>
      <c r="W24" s="21">
        <f t="shared" si="10"/>
        <v>0</v>
      </c>
      <c r="X24" s="46">
        <f t="shared" si="0"/>
        <v>0</v>
      </c>
      <c r="Y24" s="20"/>
      <c r="Z24"/>
      <c r="AA24"/>
    </row>
    <row r="25" spans="1:27" ht="18" customHeight="1" thickBot="1" x14ac:dyDescent="0.4">
      <c r="A25" s="8"/>
      <c r="B25" s="8"/>
      <c r="C25" s="8"/>
      <c r="D25" s="8"/>
      <c r="E25" s="8"/>
      <c r="F25" s="8"/>
      <c r="G25" s="8"/>
      <c r="H25" s="8"/>
      <c r="I25" s="50" t="s">
        <v>29</v>
      </c>
      <c r="J25" s="51"/>
      <c r="K25" s="50"/>
      <c r="L25" s="8"/>
      <c r="M25" s="11"/>
      <c r="N25" s="52"/>
      <c r="O25" s="26"/>
      <c r="P25" s="52"/>
      <c r="Q25" s="52"/>
      <c r="R25" s="26"/>
      <c r="S25" s="27"/>
      <c r="T25" s="43">
        <f>SUM(M25*M26)</f>
        <v>0</v>
      </c>
      <c r="U25" s="43">
        <f>SUM(T25)*8%+T25</f>
        <v>0</v>
      </c>
      <c r="V25" s="41"/>
      <c r="W25" s="41"/>
      <c r="X25" s="46">
        <f>SUM(U25/$S$3)</f>
        <v>0</v>
      </c>
      <c r="Y25" s="20"/>
      <c r="Z25"/>
      <c r="AA25"/>
    </row>
    <row r="26" spans="1:27" ht="18" x14ac:dyDescent="0.3">
      <c r="A26" s="2"/>
      <c r="B26" s="2"/>
      <c r="C26" s="2"/>
      <c r="I26" s="53" t="s">
        <v>42</v>
      </c>
      <c r="J26" s="38"/>
      <c r="K26" s="38"/>
      <c r="M26" s="40"/>
      <c r="O26"/>
      <c r="R26" s="13"/>
      <c r="S26" s="13"/>
      <c r="T26" s="13"/>
      <c r="U26" s="13"/>
      <c r="V26" s="13"/>
      <c r="W26" s="13"/>
      <c r="X26" s="13"/>
      <c r="Y26" s="13"/>
      <c r="Z26"/>
      <c r="AA26"/>
    </row>
  </sheetData>
  <sheetProtection algorithmName="SHA-512" hashValue="qOFNmgRuY8LhcZouXdQ8GiTnJ3mS6na+hffGJMOyoD71KV4G7NFfgR6gZK6HRH+2Kbkxz2SrrJaEtXqAaYXzGA==" saltValue="pNIH1jrbyBhdzHyNrDRwcg==" spinCount="100000" sheet="1" objects="1" scenarios="1"/>
  <mergeCells count="2">
    <mergeCell ref="B1:I1"/>
    <mergeCell ref="A3:A24"/>
  </mergeCells>
  <conditionalFormatting sqref="W4:W24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{C6BF143C-F8CB-470E-9335-CAE585FB58DE}</x14:id>
        </ext>
      </extLst>
    </cfRule>
  </conditionalFormatting>
  <conditionalFormatting sqref="V4:V25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{01385CC2-E7D7-444D-8B15-423689E7C85E}</x14:id>
        </ext>
      </extLst>
    </cfRule>
  </conditionalFormatting>
  <conditionalFormatting sqref="V2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{9039A2CB-D039-4C2C-AC41-1CA4AE8D680C}</x14:id>
        </ext>
      </extLst>
    </cfRule>
  </conditionalFormatting>
  <conditionalFormatting sqref="W2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{4FD34F86-D4A1-4E19-BB3C-3785DAAAB374}</x14:id>
        </ext>
      </extLst>
    </cfRule>
  </conditionalFormatting>
  <conditionalFormatting sqref="W25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{3F5D4C47-8A72-400B-AAAD-D22B7533DF42}</x14:id>
        </ext>
      </extLst>
    </cfRule>
  </conditionalFormatting>
  <conditionalFormatting sqref="X4:X24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{3D6B2D2A-562B-427B-B60F-E4C1C0A4452F}</x14:id>
        </ext>
      </extLst>
    </cfRule>
  </conditionalFormatting>
  <conditionalFormatting sqref="X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{D8FDF7CB-5239-4DA7-905F-190A7CC10E80}</x14:id>
        </ext>
      </extLst>
    </cfRule>
  </conditionalFormatting>
  <conditionalFormatting sqref="X4:X2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{763979A9-0CD2-4146-9EED-2FF90E6E84EC}</x14:id>
        </ext>
      </extLst>
    </cfRule>
  </conditionalFormatting>
  <dataValidations disablePrompts="1" count="1">
    <dataValidation type="list" allowBlank="1" sqref="R3" xr:uid="{00000000-0002-0000-00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BF143C-F8CB-470E-9335-CAE585FB58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W4:W24</xm:sqref>
        </x14:conditionalFormatting>
        <x14:conditionalFormatting xmlns:xm="http://schemas.microsoft.com/office/excel/2006/main">
          <x14:cfRule type="dataBar" id="{01385CC2-E7D7-444D-8B15-423689E7C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V4:V25</xm:sqref>
        </x14:conditionalFormatting>
        <x14:conditionalFormatting xmlns:xm="http://schemas.microsoft.com/office/excel/2006/main">
          <x14:cfRule type="dataBar" id="{9039A2CB-D039-4C2C-AC41-1CA4AE8D6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V25</xm:sqref>
        </x14:conditionalFormatting>
        <x14:conditionalFormatting xmlns:xm="http://schemas.microsoft.com/office/excel/2006/main">
          <x14:cfRule type="dataBar" id="{4FD34F86-D4A1-4E19-BB3C-3785DAAA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W25</xm:sqref>
        </x14:conditionalFormatting>
        <x14:conditionalFormatting xmlns:xm="http://schemas.microsoft.com/office/excel/2006/main">
          <x14:cfRule type="dataBar" id="{3F5D4C47-8A72-400B-AAAD-D22B7533D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W25</xm:sqref>
        </x14:conditionalFormatting>
        <x14:conditionalFormatting xmlns:xm="http://schemas.microsoft.com/office/excel/2006/main">
          <x14:cfRule type="dataBar" id="{3D6B2D2A-562B-427B-B60F-E4C1C0A445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X4:X24</xm:sqref>
        </x14:conditionalFormatting>
        <x14:conditionalFormatting xmlns:xm="http://schemas.microsoft.com/office/excel/2006/main">
          <x14:cfRule type="dataBar" id="{D8FDF7CB-5239-4DA7-905F-190A7CC10E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X25</xm:sqref>
        </x14:conditionalFormatting>
        <x14:conditionalFormatting xmlns:xm="http://schemas.microsoft.com/office/excel/2006/main">
          <x14:cfRule type="dataBar" id="{763979A9-0CD2-4146-9EED-2FF90E6E84E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2"/>
  <sheetViews>
    <sheetView topLeftCell="E1" zoomScale="90" zoomScaleNormal="90" workbookViewId="0">
      <selection activeCell="R9" sqref="R9"/>
    </sheetView>
  </sheetViews>
  <sheetFormatPr defaultColWidth="8.88671875"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customWidth="1" outlineLevel="1"/>
    <col min="8" max="8" width="13" style="1" customWidth="1" outlineLevel="1"/>
    <col min="9" max="9" width="14.88671875" style="1" bestFit="1" customWidth="1"/>
    <col min="10" max="10" width="14.88671875" style="1" customWidth="1" outlineLevel="1"/>
    <col min="11" max="11" width="13.6640625" style="1" bestFit="1" customWidth="1"/>
    <col min="12" max="12" width="13.6640625" style="1" customWidth="1" outlineLevel="1"/>
    <col min="13" max="13" width="13.6640625" style="1" customWidth="1"/>
    <col min="14" max="14" width="13.6640625" style="1" customWidth="1" outlineLevel="1"/>
    <col min="15" max="15" width="21.44140625" style="1" customWidth="1"/>
    <col min="16" max="16" width="16.88671875" style="1" customWidth="1" outlineLevel="1"/>
    <col min="17" max="17" width="16.33203125" style="1" customWidth="1" outlineLevel="1"/>
    <col min="18" max="18" width="11.44140625" style="1" bestFit="1" customWidth="1"/>
    <col min="19" max="19" width="10.5546875" style="1" customWidth="1"/>
    <col min="20" max="21" width="15.5546875" style="1" bestFit="1" customWidth="1"/>
    <col min="22" max="22" width="20.5546875" style="1" customWidth="1" outlineLevel="1"/>
    <col min="23" max="23" width="17.33203125" style="1" customWidth="1" outlineLevel="1"/>
    <col min="24" max="24" width="12.6640625" style="1" customWidth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64" t="s">
        <v>0</v>
      </c>
      <c r="C1" s="65"/>
      <c r="D1" s="65"/>
      <c r="E1" s="65"/>
      <c r="F1" s="65"/>
      <c r="G1" s="65"/>
      <c r="H1" s="65"/>
      <c r="I1" s="66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8.600000000000001" thickBot="1" x14ac:dyDescent="0.4">
      <c r="A3" s="67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8</v>
      </c>
      <c r="S3" s="4">
        <v>100</v>
      </c>
      <c r="T3" s="22">
        <f>SUM(T4:T20)</f>
        <v>538.13</v>
      </c>
      <c r="U3" s="23">
        <f>SUM(T3)*8%+T3</f>
        <v>581.18039999999996</v>
      </c>
      <c r="V3" s="24">
        <f>SUM(V4:V21)</f>
        <v>0</v>
      </c>
      <c r="W3" s="24">
        <f>SUM(W4:W21)</f>
        <v>46.494431999999996</v>
      </c>
      <c r="X3" s="24">
        <f>SUM(X4:X21)</f>
        <v>46.494431999999996</v>
      </c>
      <c r="Y3" s="25">
        <f>SUM(U3*R3)+U21+Q3</f>
        <v>4649.4431999999997</v>
      </c>
      <c r="AB3" s="48">
        <v>8</v>
      </c>
    </row>
    <row r="4" spans="1:28" ht="18" x14ac:dyDescent="0.35">
      <c r="A4" s="67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ROUND(SUM(D4*35/8),2)</f>
        <v>538.13</v>
      </c>
      <c r="G4" s="9">
        <f>ROUND(SUM(D4*17/8),2)</f>
        <v>261.38</v>
      </c>
      <c r="H4" s="9">
        <f>ROUND(SUM(D4*8/8),2)</f>
        <v>123</v>
      </c>
      <c r="I4" s="6">
        <v>1</v>
      </c>
      <c r="J4" s="10">
        <f>ROUND(SUM(F4*I4),3)</f>
        <v>538.13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538.13</v>
      </c>
      <c r="U4" s="42">
        <f>SUM(T4)*8%+T4</f>
        <v>581.18039999999996</v>
      </c>
      <c r="V4" s="21">
        <f>SUM(Q4/$S$3)</f>
        <v>0</v>
      </c>
      <c r="W4" s="21">
        <f>SUM(U4/$S$3)*($R$3)</f>
        <v>46.494431999999996</v>
      </c>
      <c r="X4" s="44">
        <f t="shared" ref="X4:X20" si="0">SUM(V4+W4)</f>
        <v>46.494431999999996</v>
      </c>
      <c r="Y4" s="20"/>
      <c r="AB4" s="48">
        <v>9</v>
      </c>
    </row>
    <row r="5" spans="1:28" ht="18" x14ac:dyDescent="0.35">
      <c r="A5" s="67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ROUND(SUM(D5*35/8),2)</f>
        <v>153.13</v>
      </c>
      <c r="G5" s="9">
        <f t="shared" ref="G5:G20" si="3">ROUND(SUM(D5*17/8),2)</f>
        <v>74.38</v>
      </c>
      <c r="H5" s="9">
        <f t="shared" ref="H5:H20" si="4">ROUND(SUM(D5*8/8),2)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" x14ac:dyDescent="0.35">
      <c r="A6" s="67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153.13</v>
      </c>
      <c r="G6" s="9">
        <f t="shared" si="3"/>
        <v>74.38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" x14ac:dyDescent="0.35">
      <c r="A7" s="67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153.13</v>
      </c>
      <c r="G7" s="9">
        <f t="shared" si="3"/>
        <v>74.38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" x14ac:dyDescent="0.35">
      <c r="A8" s="67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503.13</v>
      </c>
      <c r="G8" s="9">
        <f t="shared" si="3"/>
        <v>244.38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" x14ac:dyDescent="0.35">
      <c r="A9" s="67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216.56</v>
      </c>
      <c r="G9" s="9">
        <f t="shared" si="3"/>
        <v>105.19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67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83.13</v>
      </c>
      <c r="G10" s="9">
        <f t="shared" si="3"/>
        <v>40.380000000000003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67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83.13</v>
      </c>
      <c r="G11" s="9">
        <f t="shared" si="3"/>
        <v>40.380000000000003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67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83.13</v>
      </c>
      <c r="G12" s="9">
        <f t="shared" si="3"/>
        <v>40.380000000000003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67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201.25</v>
      </c>
      <c r="G13" s="9">
        <f t="shared" si="3"/>
        <v>97.75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67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146.56</v>
      </c>
      <c r="G14" s="9">
        <f t="shared" si="3"/>
        <v>71.19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67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65.63</v>
      </c>
      <c r="G15" s="9">
        <f t="shared" si="3"/>
        <v>31.88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67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65.63</v>
      </c>
      <c r="G16" s="9">
        <f t="shared" si="3"/>
        <v>31.88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67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65.63</v>
      </c>
      <c r="G17" s="9">
        <f t="shared" si="3"/>
        <v>31.88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67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144.38</v>
      </c>
      <c r="G18" s="9">
        <f t="shared" si="3"/>
        <v>70.13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67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5687.5</v>
      </c>
      <c r="G19" s="9">
        <f t="shared" si="3"/>
        <v>2762.5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67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3500</v>
      </c>
      <c r="G20" s="9">
        <f t="shared" si="3"/>
        <v>1700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{A04DD4A8-3C13-49F9-B673-DA5900A4867E}</x14:id>
        </ext>
      </extLst>
    </cfRule>
  </conditionalFormatting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{CF33034A-FCEA-41F1-ABEC-604508723937}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{55682C2A-B499-4596-BBCF-9845C5D335A5}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{7791EDC7-75C9-487F-AF78-EBFEA5953993}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{B2B877AC-BF81-43E2-878B-BA47DA18FF6A}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{D93546CF-9A87-492D-A240-71A44E42C611}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{9D9EF1F3-2D9D-4423-BD65-804F90BA816D}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{33CCE098-A385-4E34-9F64-E2A69E89B298}</x14:id>
        </ext>
      </extLst>
    </cfRule>
  </conditionalFormatting>
  <dataValidations count="1">
    <dataValidation type="list" allowBlank="1" sqref="R3" xr:uid="{00000000-0002-0000-01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04DD4A8-3C13-49F9-B673-DA5900A486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CF33034A-FCEA-41F1-ABEC-6045087239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55682C2A-B499-4596-BBCF-9845C5D335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7791EDC7-75C9-487F-AF78-EBFEA59539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B2B877AC-BF81-43E2-878B-BA47DA18FF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D93546CF-9A87-492D-A240-71A44E42C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9D9EF1F3-2D9D-4423-BD65-804F90BA8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33CCE098-A385-4E34-9F64-E2A69E89B2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2"/>
  <sheetViews>
    <sheetView topLeftCell="D1" zoomScale="90" zoomScaleNormal="90" workbookViewId="0">
      <selection activeCell="H4" sqref="H4"/>
    </sheetView>
  </sheetViews>
  <sheetFormatPr defaultColWidth="8.88671875"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customWidth="1" outlineLevel="1"/>
    <col min="8" max="8" width="13" style="1" customWidth="1" outlineLevel="1"/>
    <col min="9" max="9" width="14.88671875" style="1" bestFit="1" customWidth="1"/>
    <col min="10" max="10" width="14.88671875" style="1" customWidth="1" outlineLevel="1"/>
    <col min="11" max="11" width="13.6640625" style="1" bestFit="1" customWidth="1"/>
    <col min="12" max="12" width="13.6640625" style="1" customWidth="1" outlineLevel="1"/>
    <col min="13" max="13" width="13.6640625" style="1" customWidth="1"/>
    <col min="14" max="14" width="13.6640625" style="1" customWidth="1" outlineLevel="1"/>
    <col min="15" max="15" width="21.44140625" style="1" customWidth="1"/>
    <col min="16" max="16" width="16.88671875" style="1" customWidth="1" outlineLevel="1"/>
    <col min="17" max="17" width="16.33203125" style="1" customWidth="1" outlineLevel="1"/>
    <col min="18" max="18" width="11.44140625" style="1" bestFit="1" customWidth="1"/>
    <col min="19" max="19" width="10.5546875" style="1" customWidth="1"/>
    <col min="20" max="21" width="15.5546875" style="1" bestFit="1" customWidth="1"/>
    <col min="22" max="22" width="20.5546875" style="1" customWidth="1" outlineLevel="1"/>
    <col min="23" max="23" width="17.33203125" style="1" customWidth="1" outlineLevel="1"/>
    <col min="24" max="24" width="12.6640625" style="1" customWidth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64" t="s">
        <v>0</v>
      </c>
      <c r="C1" s="65"/>
      <c r="D1" s="65"/>
      <c r="E1" s="65"/>
      <c r="F1" s="65"/>
      <c r="G1" s="65"/>
      <c r="H1" s="65"/>
      <c r="I1" s="66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8.600000000000001" thickBot="1" x14ac:dyDescent="0.4">
      <c r="A3" s="67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9</v>
      </c>
      <c r="S3" s="4">
        <v>100</v>
      </c>
      <c r="T3" s="22">
        <f>SUM(T4:T20)</f>
        <v>546.66999999999996</v>
      </c>
      <c r="U3" s="23">
        <f>SUM(T3)*8%+T3</f>
        <v>590.40359999999998</v>
      </c>
      <c r="V3" s="24">
        <f>SUM(V4:V21)</f>
        <v>0</v>
      </c>
      <c r="W3" s="24">
        <f>SUM(W4:W21)</f>
        <v>53.136323999999995</v>
      </c>
      <c r="X3" s="24">
        <f>SUM(X4:X21)</f>
        <v>53.136323999999995</v>
      </c>
      <c r="Y3" s="25">
        <f>SUM(U3*R3)+U21+Q3</f>
        <v>5313.6323999999995</v>
      </c>
      <c r="AB3" s="48">
        <v>8</v>
      </c>
    </row>
    <row r="4" spans="1:28" ht="18" x14ac:dyDescent="0.35">
      <c r="A4" s="67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ROUND(SUM(D4*40/9),2)</f>
        <v>546.66999999999996</v>
      </c>
      <c r="G4" s="9">
        <f>ROUND(SUM(D4*20/9),2)</f>
        <v>273.33</v>
      </c>
      <c r="H4" s="9">
        <f>ROUND(SUM(D4*9/9),2)</f>
        <v>123</v>
      </c>
      <c r="I4" s="6">
        <v>1</v>
      </c>
      <c r="J4" s="10">
        <f>ROUND(SUM(F4*I4),3)</f>
        <v>546.66999999999996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546.66999999999996</v>
      </c>
      <c r="U4" s="42">
        <f>SUM(T4)*8%+T4</f>
        <v>590.40359999999998</v>
      </c>
      <c r="V4" s="21">
        <f>SUM(Q4/$S$3)</f>
        <v>0</v>
      </c>
      <c r="W4" s="21">
        <f>SUM(U4/$S$3)*($R$3)</f>
        <v>53.136323999999995</v>
      </c>
      <c r="X4" s="44">
        <f t="shared" ref="X4:X20" si="0">SUM(V4+W4)</f>
        <v>53.136323999999995</v>
      </c>
      <c r="Y4" s="20"/>
      <c r="AB4" s="48">
        <v>9</v>
      </c>
    </row>
    <row r="5" spans="1:28" ht="18" x14ac:dyDescent="0.35">
      <c r="A5" s="67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ROUND(SUM(D5*40/9),2)</f>
        <v>155.56</v>
      </c>
      <c r="G5" s="9">
        <f t="shared" ref="G5:G20" si="3">ROUND(SUM(D5*20/9),2)</f>
        <v>77.78</v>
      </c>
      <c r="H5" s="9">
        <f t="shared" ref="H5:H20" si="4">ROUND(SUM(D5*9/9),2)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" x14ac:dyDescent="0.35">
      <c r="A6" s="67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155.56</v>
      </c>
      <c r="G6" s="9">
        <f t="shared" si="3"/>
        <v>77.78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" x14ac:dyDescent="0.35">
      <c r="A7" s="67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155.56</v>
      </c>
      <c r="G7" s="9">
        <f t="shared" si="3"/>
        <v>77.78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" x14ac:dyDescent="0.35">
      <c r="A8" s="67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511.11</v>
      </c>
      <c r="G8" s="9">
        <f t="shared" si="3"/>
        <v>255.56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" x14ac:dyDescent="0.35">
      <c r="A9" s="67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220</v>
      </c>
      <c r="G9" s="9">
        <f t="shared" si="3"/>
        <v>110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67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84.44</v>
      </c>
      <c r="G10" s="9">
        <f t="shared" si="3"/>
        <v>42.22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67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84.44</v>
      </c>
      <c r="G11" s="9">
        <f t="shared" si="3"/>
        <v>42.22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67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84.44</v>
      </c>
      <c r="G12" s="9">
        <f t="shared" si="3"/>
        <v>42.22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67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204.44</v>
      </c>
      <c r="G13" s="9">
        <f t="shared" si="3"/>
        <v>102.22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67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148.88999999999999</v>
      </c>
      <c r="G14" s="9">
        <f t="shared" si="3"/>
        <v>74.44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67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66.67</v>
      </c>
      <c r="G15" s="9">
        <f t="shared" si="3"/>
        <v>33.33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67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66.67</v>
      </c>
      <c r="G16" s="9">
        <f t="shared" si="3"/>
        <v>33.33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67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66.67</v>
      </c>
      <c r="G17" s="9">
        <f t="shared" si="3"/>
        <v>33.33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67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146.66999999999999</v>
      </c>
      <c r="G18" s="9">
        <f t="shared" si="3"/>
        <v>73.33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67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5777.78</v>
      </c>
      <c r="G19" s="9">
        <f t="shared" si="3"/>
        <v>2888.89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67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3555.56</v>
      </c>
      <c r="G20" s="9">
        <f t="shared" si="3"/>
        <v>1777.78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{77602B9E-F384-4B1B-8579-5E443D459A52}</x14:id>
        </ext>
      </extLst>
    </cfRule>
  </conditionalFormatting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{C5469C87-FE73-44B9-8805-5F6EF4E9FB11}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{BD7697E9-FCD8-4349-9625-F100F6F66A0A}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{2ECF2C94-F057-485D-AEF6-7FA08C026C1D}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{F0846175-481B-4FCB-AC09-BB6EA115818F}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{BB5CD533-6507-40E9-A2A8-E8743559EC80}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{5B3BC642-8288-4DF6-A60D-A18293245AAE}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{C97167A5-109A-4EEA-AAC9-6391AF2C31E9}</x14:id>
        </ext>
      </extLst>
    </cfRule>
  </conditionalFormatting>
  <dataValidations count="1">
    <dataValidation type="list" allowBlank="1" sqref="R3" xr:uid="{00000000-0002-0000-02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602B9E-F384-4B1B-8579-5E443D459A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C5469C87-FE73-44B9-8805-5F6EF4E9F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BD7697E9-FCD8-4349-9625-F100F6F66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2ECF2C94-F057-485D-AEF6-7FA08C026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F0846175-481B-4FCB-AC09-BB6EA11581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BB5CD533-6507-40E9-A2A8-E8743559E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5B3BC642-8288-4DF6-A60D-A18293245A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C97167A5-109A-4EEA-AAC9-6391AF2C31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2"/>
  <sheetViews>
    <sheetView zoomScale="90" zoomScaleNormal="90" workbookViewId="0">
      <selection activeCell="O4" sqref="O4:O5"/>
    </sheetView>
  </sheetViews>
  <sheetFormatPr defaultColWidth="8.88671875" defaultRowHeight="14.4" outlineLevelCol="1" x14ac:dyDescent="0.3"/>
  <cols>
    <col min="1" max="1" width="6.5546875" style="1" customWidth="1"/>
    <col min="2" max="2" width="11" style="1" customWidth="1"/>
    <col min="3" max="3" width="16.33203125" style="1" customWidth="1"/>
    <col min="4" max="7" width="13.5546875" style="1" hidden="1" customWidth="1" outlineLevel="1"/>
    <col min="8" max="8" width="13" style="1" hidden="1" customWidth="1" outlineLevel="1"/>
    <col min="9" max="9" width="14.88671875" style="1" bestFit="1" customWidth="1" collapsed="1"/>
    <col min="10" max="10" width="14.88671875" style="1" hidden="1" customWidth="1" outlineLevel="1"/>
    <col min="11" max="11" width="13.6640625" style="1" bestFit="1" customWidth="1" collapsed="1"/>
    <col min="12" max="12" width="13.6640625" style="1" hidden="1" customWidth="1" outlineLevel="1"/>
    <col min="13" max="13" width="13.6640625" style="1" customWidth="1" collapsed="1"/>
    <col min="14" max="14" width="13.6640625" style="1" hidden="1" customWidth="1" outlineLevel="1"/>
    <col min="15" max="15" width="21.44140625" style="1" customWidth="1" collapsed="1"/>
    <col min="16" max="16" width="16.88671875" style="1" hidden="1" customWidth="1" outlineLevel="1"/>
    <col min="17" max="17" width="16.33203125" style="1" hidden="1" customWidth="1" outlineLevel="1"/>
    <col min="18" max="18" width="11.44140625" style="1" bestFit="1" customWidth="1" collapsed="1"/>
    <col min="19" max="19" width="10.5546875" style="1" customWidth="1"/>
    <col min="20" max="21" width="15.5546875" style="1" bestFit="1" customWidth="1"/>
    <col min="22" max="22" width="20.5546875" style="1" hidden="1" customWidth="1" outlineLevel="1"/>
    <col min="23" max="23" width="17.33203125" style="1" hidden="1" customWidth="1" outlineLevel="1"/>
    <col min="24" max="24" width="12.6640625" style="1" customWidth="1" collapsed="1"/>
    <col min="25" max="25" width="17.6640625" style="1" bestFit="1" customWidth="1"/>
    <col min="26" max="16384" width="8.88671875" style="1"/>
  </cols>
  <sheetData>
    <row r="1" spans="1:28" ht="19.2" thickTop="1" thickBot="1" x14ac:dyDescent="0.4">
      <c r="B1" s="64" t="s">
        <v>0</v>
      </c>
      <c r="C1" s="65"/>
      <c r="D1" s="65"/>
      <c r="E1" s="65"/>
      <c r="F1" s="65"/>
      <c r="G1" s="65"/>
      <c r="H1" s="65"/>
      <c r="I1" s="66"/>
      <c r="J1" s="28"/>
    </row>
    <row r="2" spans="1:28" ht="54.6" thickTop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8.600000000000001" thickBot="1" x14ac:dyDescent="0.4">
      <c r="A3" s="67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7</v>
      </c>
      <c r="S3" s="4">
        <v>138</v>
      </c>
      <c r="T3" s="22">
        <f>SUM(T4:T20)</f>
        <v>3778.66</v>
      </c>
      <c r="U3" s="23">
        <f>SUM(T3)*8%+T3</f>
        <v>4080.9528</v>
      </c>
      <c r="V3" s="24">
        <f>SUM(V4:V21)</f>
        <v>0</v>
      </c>
      <c r="W3" s="24">
        <f>SUM(W4:W21)</f>
        <v>207.00485217391306</v>
      </c>
      <c r="X3" s="24">
        <f>SUM(X4:X21)</f>
        <v>207.00485217391306</v>
      </c>
      <c r="Y3" s="25">
        <f>SUM(U3*R3)+U21+Q3</f>
        <v>28566.669600000001</v>
      </c>
      <c r="AB3" s="48">
        <v>8</v>
      </c>
    </row>
    <row r="4" spans="1:28" ht="18" x14ac:dyDescent="0.35">
      <c r="A4" s="67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ROUND(SUM(D4*52/12),2)</f>
        <v>533</v>
      </c>
      <c r="G4" s="9">
        <f>ROUND(SUM(D4*26/12),2)</f>
        <v>266.5</v>
      </c>
      <c r="H4" s="9">
        <f>ROUND(SUM(D4*13/12),2)</f>
        <v>133.25</v>
      </c>
      <c r="I4" s="6">
        <v>4</v>
      </c>
      <c r="J4" s="10">
        <f>ROUND(SUM(F4*I4),3)</f>
        <v>2132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2132</v>
      </c>
      <c r="U4" s="42">
        <f>SUM(T4)*8%+T4</f>
        <v>2302.56</v>
      </c>
      <c r="V4" s="21">
        <f>SUM(Q4/$S$3)</f>
        <v>0</v>
      </c>
      <c r="W4" s="21">
        <f>SUM(U4/$S$3)*($R$3)</f>
        <v>116.79652173913044</v>
      </c>
      <c r="X4" s="44">
        <f t="shared" ref="X4:X20" si="0">SUM(V4+W4)</f>
        <v>116.79652173913044</v>
      </c>
      <c r="Y4" s="20"/>
      <c r="AB4" s="48">
        <v>9</v>
      </c>
    </row>
    <row r="5" spans="1:28" ht="18" x14ac:dyDescent="0.35">
      <c r="A5" s="67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ROUND(SUM(D5*52/12),2)</f>
        <v>151.66999999999999</v>
      </c>
      <c r="G5" s="9">
        <f t="shared" ref="G5:G20" si="3">ROUND(SUM(D5*26/12),2)</f>
        <v>75.83</v>
      </c>
      <c r="H5" s="9">
        <f t="shared" ref="H5:H20" si="4">ROUND(SUM(D5*13/12),2)</f>
        <v>37.92</v>
      </c>
      <c r="I5" s="6"/>
      <c r="J5" s="10">
        <f t="shared" ref="J5:J20" si="5">ROUND(SUM(F5*I5),3)</f>
        <v>0</v>
      </c>
      <c r="K5" s="6">
        <v>1</v>
      </c>
      <c r="L5" s="10">
        <f t="shared" ref="L5:L19" si="6">ROUND(SUM(G5*K5),3)</f>
        <v>75.83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75.83</v>
      </c>
      <c r="U5" s="42">
        <f t="shared" ref="U5:U20" si="11">SUM(T5)*8%+T5</f>
        <v>81.8964</v>
      </c>
      <c r="V5" s="21">
        <f t="shared" ref="V5:V20" si="12">SUM(Q5/$S$3)</f>
        <v>0</v>
      </c>
      <c r="W5" s="21">
        <f t="shared" ref="W5:W20" si="13">SUM(U5/$S$3)*($R$3)</f>
        <v>4.1541652173913048</v>
      </c>
      <c r="X5" s="45">
        <f t="shared" si="0"/>
        <v>4.1541652173913048</v>
      </c>
      <c r="Y5" s="20"/>
    </row>
    <row r="6" spans="1:28" ht="18" x14ac:dyDescent="0.35">
      <c r="A6" s="67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151.66999999999999</v>
      </c>
      <c r="G6" s="9">
        <f t="shared" si="3"/>
        <v>75.83</v>
      </c>
      <c r="H6" s="9">
        <f t="shared" si="4"/>
        <v>37.92</v>
      </c>
      <c r="I6" s="6"/>
      <c r="J6" s="10">
        <f t="shared" si="5"/>
        <v>0</v>
      </c>
      <c r="K6" s="6"/>
      <c r="L6" s="10">
        <f t="shared" si="6"/>
        <v>0</v>
      </c>
      <c r="M6" s="6">
        <v>1</v>
      </c>
      <c r="N6" s="10">
        <f t="shared" si="7"/>
        <v>37.92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37.92</v>
      </c>
      <c r="U6" s="42">
        <f t="shared" si="11"/>
        <v>40.953600000000002</v>
      </c>
      <c r="V6" s="21">
        <f t="shared" si="12"/>
        <v>0</v>
      </c>
      <c r="W6" s="21">
        <f t="shared" si="13"/>
        <v>2.0773565217391305</v>
      </c>
      <c r="X6" s="45">
        <f t="shared" si="0"/>
        <v>2.0773565217391305</v>
      </c>
      <c r="Y6" s="20"/>
    </row>
    <row r="7" spans="1:28" ht="18" x14ac:dyDescent="0.35">
      <c r="A7" s="67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151.66999999999999</v>
      </c>
      <c r="G7" s="9">
        <f t="shared" si="3"/>
        <v>75.83</v>
      </c>
      <c r="H7" s="9">
        <f t="shared" si="4"/>
        <v>37.92</v>
      </c>
      <c r="I7" s="6"/>
      <c r="J7" s="10">
        <f t="shared" si="5"/>
        <v>0</v>
      </c>
      <c r="K7" s="6"/>
      <c r="L7" s="10">
        <f t="shared" si="6"/>
        <v>0</v>
      </c>
      <c r="M7" s="6">
        <v>1</v>
      </c>
      <c r="N7" s="10">
        <f t="shared" si="7"/>
        <v>37.92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37.92</v>
      </c>
      <c r="U7" s="42">
        <f t="shared" si="11"/>
        <v>40.953600000000002</v>
      </c>
      <c r="V7" s="21">
        <f t="shared" si="12"/>
        <v>0</v>
      </c>
      <c r="W7" s="21">
        <f t="shared" si="13"/>
        <v>2.0773565217391305</v>
      </c>
      <c r="X7" s="45">
        <f t="shared" si="0"/>
        <v>2.0773565217391305</v>
      </c>
      <c r="Y7" s="20"/>
    </row>
    <row r="8" spans="1:28" ht="18" x14ac:dyDescent="0.35">
      <c r="A8" s="67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498.33</v>
      </c>
      <c r="G8" s="9">
        <f t="shared" si="3"/>
        <v>249.17</v>
      </c>
      <c r="H8" s="9">
        <f t="shared" si="4"/>
        <v>124.58</v>
      </c>
      <c r="I8" s="6">
        <v>3</v>
      </c>
      <c r="J8" s="10">
        <f t="shared" si="5"/>
        <v>1494.99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1494.99</v>
      </c>
      <c r="U8" s="42">
        <f t="shared" si="11"/>
        <v>1614.5891999999999</v>
      </c>
      <c r="V8" s="21">
        <f t="shared" si="12"/>
        <v>0</v>
      </c>
      <c r="W8" s="21">
        <f t="shared" si="13"/>
        <v>81.899452173913048</v>
      </c>
      <c r="X8" s="45">
        <f t="shared" si="0"/>
        <v>81.899452173913048</v>
      </c>
      <c r="Y8" s="20"/>
    </row>
    <row r="9" spans="1:28" ht="18" x14ac:dyDescent="0.35">
      <c r="A9" s="67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214.5</v>
      </c>
      <c r="G9" s="9">
        <f t="shared" si="3"/>
        <v>107.25</v>
      </c>
      <c r="H9" s="9">
        <f t="shared" si="4"/>
        <v>53.63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" x14ac:dyDescent="0.35">
      <c r="A10" s="67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82.33</v>
      </c>
      <c r="G10" s="9">
        <f t="shared" si="3"/>
        <v>41.17</v>
      </c>
      <c r="H10" s="9">
        <f t="shared" si="4"/>
        <v>20.58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" x14ac:dyDescent="0.35">
      <c r="A11" s="67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82.33</v>
      </c>
      <c r="G11" s="9">
        <f t="shared" si="3"/>
        <v>41.17</v>
      </c>
      <c r="H11" s="9">
        <f t="shared" si="4"/>
        <v>20.58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" x14ac:dyDescent="0.35">
      <c r="A12" s="67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82.33</v>
      </c>
      <c r="G12" s="9">
        <f t="shared" si="3"/>
        <v>41.17</v>
      </c>
      <c r="H12" s="9">
        <f t="shared" si="4"/>
        <v>20.58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" x14ac:dyDescent="0.35">
      <c r="A13" s="67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199.33</v>
      </c>
      <c r="G13" s="9">
        <f t="shared" si="3"/>
        <v>99.67</v>
      </c>
      <c r="H13" s="9">
        <f t="shared" si="4"/>
        <v>49.83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" x14ac:dyDescent="0.35">
      <c r="A14" s="67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145.16999999999999</v>
      </c>
      <c r="G14" s="9">
        <f t="shared" si="3"/>
        <v>72.58</v>
      </c>
      <c r="H14" s="9">
        <f t="shared" si="4"/>
        <v>36.29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" x14ac:dyDescent="0.35">
      <c r="A15" s="67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</v>
      </c>
      <c r="G15" s="9">
        <f t="shared" si="3"/>
        <v>32.5</v>
      </c>
      <c r="H15" s="9">
        <f t="shared" si="4"/>
        <v>16.25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" x14ac:dyDescent="0.35">
      <c r="A16" s="67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</v>
      </c>
      <c r="G16" s="9">
        <f t="shared" si="3"/>
        <v>32.5</v>
      </c>
      <c r="H16" s="9">
        <f t="shared" si="4"/>
        <v>16.25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" x14ac:dyDescent="0.35">
      <c r="A17" s="67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</v>
      </c>
      <c r="G17" s="9">
        <f t="shared" si="3"/>
        <v>32.5</v>
      </c>
      <c r="H17" s="9">
        <f t="shared" si="4"/>
        <v>16.25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" x14ac:dyDescent="0.35">
      <c r="A18" s="67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143</v>
      </c>
      <c r="G18" s="9">
        <f t="shared" si="3"/>
        <v>71.5</v>
      </c>
      <c r="H18" s="9">
        <f t="shared" si="4"/>
        <v>35.75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" x14ac:dyDescent="0.35">
      <c r="A19" s="67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5633.33</v>
      </c>
      <c r="G19" s="9">
        <f t="shared" si="3"/>
        <v>2816.67</v>
      </c>
      <c r="H19" s="9">
        <f t="shared" si="4"/>
        <v>1408.33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8.600000000000001" thickBot="1" x14ac:dyDescent="0.4">
      <c r="A20" s="67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3466.67</v>
      </c>
      <c r="G20" s="9">
        <f t="shared" si="3"/>
        <v>1733.33</v>
      </c>
      <c r="H20" s="9">
        <f t="shared" si="4"/>
        <v>866.67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4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" x14ac:dyDescent="0.3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W4:W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{59DDAAB4-A5A5-46C4-AE04-952ACFC6956A}</x14:id>
        </ext>
      </extLst>
    </cfRule>
  </conditionalFormatting>
  <conditionalFormatting sqref="V4: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{46F92A6A-4D05-4437-9AFD-E759AA281759}</x14:id>
        </ext>
      </extLst>
    </cfRule>
  </conditionalFormatting>
  <conditionalFormatting sqref="V2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{C96C1710-3B52-45F8-A659-761FF8807C4E}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{C02EC1D1-8D83-4904-B9DF-1754BE139EE3}</x14:id>
        </ext>
      </extLst>
    </cfRule>
  </conditionalFormatting>
  <conditionalFormatting sqref="W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{1F9EDC63-F242-4D16-B11A-EAE9CAB50357}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{765F89C0-A4D7-44D8-AAE4-8EB5DFDC285B}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{33A0B42D-0C90-4055-A4E3-BD326752005D}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{0C47CD79-A0A4-4401-BB69-1E7A5BE52AB6}</x14:id>
        </ext>
      </extLst>
    </cfRule>
  </conditionalFormatting>
  <dataValidations count="1">
    <dataValidation type="list" allowBlank="1" sqref="R3" xr:uid="{00000000-0002-0000-03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9DDAAB4-A5A5-46C4-AE04-952ACFC695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46F92A6A-4D05-4437-9AFD-E759AA281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C96C1710-3B52-45F8-A659-761FF8807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C02EC1D1-8D83-4904-B9DF-1754BE139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1F9EDC63-F242-4D16-B11A-EAE9CAB503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765F89C0-A4D7-44D8-AAE4-8EB5DFDC2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33A0B42D-0C90-4055-A4E3-BD32675200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  <x14:conditionalFormatting xmlns:xm="http://schemas.microsoft.com/office/excel/2006/main">
          <x14:cfRule type="dataBar" id="{0C47CD79-A0A4-4401-BB69-1E7A5BE52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Rozliczenie 30tyg</vt:lpstr>
      <vt:lpstr>Rozliczenie 35tyg</vt:lpstr>
      <vt:lpstr>Rozliczenie 40tyg</vt:lpstr>
      <vt:lpstr>Rozliczenie 52tyg</vt:lpstr>
      <vt:lpstr>'Rozliczenie 30tyg'!Obszar_wydruku</vt:lpstr>
      <vt:lpstr>'Rozliczenie 35tyg'!Obszar_wydruku</vt:lpstr>
      <vt:lpstr>'Rozliczenie 40tyg'!Obszar_wydruku</vt:lpstr>
      <vt:lpstr>'Rozliczenie 52tyg'!Obszar_wydruku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kerik</cp:lastModifiedBy>
  <cp:lastPrinted>2022-02-24T09:40:53Z</cp:lastPrinted>
  <dcterms:created xsi:type="dcterms:W3CDTF">2020-06-26T21:52:47Z</dcterms:created>
  <dcterms:modified xsi:type="dcterms:W3CDTF">2023-01-18T21:07:41Z</dcterms:modified>
</cp:coreProperties>
</file>