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f2f5c849a94236/Pulpit/Delegatura Wspólny/Odpady/2026/"/>
    </mc:Choice>
  </mc:AlternateContent>
  <xr:revisionPtr revIDLastSave="1028" documentId="8_{1E04A730-1740-4D8A-BF9C-1DC4496EF640}" xr6:coauthVersionLast="47" xr6:coauthVersionMax="47" xr10:uidLastSave="{A0C7C4D7-D9EA-4864-9941-1CB34EEF1F78}"/>
  <bookViews>
    <workbookView xWindow="-108" yWindow="-108" windowWidth="23256" windowHeight="12456" xr2:uid="{00000000-000D-0000-FFFF-FFFF00000000}"/>
  </bookViews>
  <sheets>
    <sheet name="Rozliczenie 30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30tyg'!$A$2:$Y$26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J22" i="4"/>
  <c r="J23" i="4"/>
  <c r="T23" i="4" s="1"/>
  <c r="U23" i="4" s="1"/>
  <c r="W23" i="4" s="1"/>
  <c r="P21" i="4"/>
  <c r="E22" i="4"/>
  <c r="H21" i="4"/>
  <c r="N21" i="4" s="1"/>
  <c r="G21" i="4"/>
  <c r="L21" i="4" s="1"/>
  <c r="F21" i="4"/>
  <c r="J21" i="4" s="1"/>
  <c r="E21" i="4"/>
  <c r="Q21" i="4" s="1"/>
  <c r="V21" i="4" s="1"/>
  <c r="T24" i="4"/>
  <c r="U24" i="4" s="1"/>
  <c r="W24" i="4" s="1"/>
  <c r="P24" i="4"/>
  <c r="H24" i="4"/>
  <c r="G24" i="4"/>
  <c r="F24" i="4"/>
  <c r="E24" i="4"/>
  <c r="Q24" i="4" s="1"/>
  <c r="V24" i="4" s="1"/>
  <c r="P23" i="4"/>
  <c r="H23" i="4"/>
  <c r="G23" i="4"/>
  <c r="F23" i="4"/>
  <c r="E23" i="4"/>
  <c r="Q23" i="4" s="1"/>
  <c r="V23" i="4" s="1"/>
  <c r="P22" i="4"/>
  <c r="T21" i="4" l="1"/>
  <c r="U21" i="4" s="1"/>
  <c r="W21" i="4" s="1"/>
  <c r="X21" i="4" s="1"/>
  <c r="X24" i="4"/>
  <c r="X23" i="4"/>
  <c r="P20" i="4" l="1"/>
  <c r="H20" i="4"/>
  <c r="G20" i="4"/>
  <c r="F20" i="4"/>
  <c r="J20" i="4" s="1"/>
  <c r="E20" i="4"/>
  <c r="T20" i="4" l="1"/>
  <c r="U20" i="4" s="1"/>
  <c r="W20" i="4" s="1"/>
  <c r="Q20" i="4"/>
  <c r="V20" i="4" s="1"/>
  <c r="X20" i="4" l="1"/>
  <c r="T22" i="4"/>
  <c r="Q22" i="4"/>
  <c r="V22" i="4" s="1"/>
  <c r="F22" i="4"/>
  <c r="G22" i="4"/>
  <c r="H22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N4" i="4" s="1"/>
  <c r="G19" i="4"/>
  <c r="L19" i="4" s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L4" i="4" s="1"/>
  <c r="F19" i="4"/>
  <c r="J19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J4" i="4" s="1"/>
  <c r="E19" i="4"/>
  <c r="Q19" i="4" s="1"/>
  <c r="V19" i="4" s="1"/>
  <c r="P19" i="4"/>
  <c r="T19" i="4" l="1"/>
  <c r="U19" i="4" s="1"/>
  <c r="W19" i="4" s="1"/>
  <c r="X19" i="4" s="1"/>
  <c r="U22" i="4"/>
  <c r="W22" i="4" s="1"/>
  <c r="X22" i="4" s="1"/>
  <c r="J18" i="4"/>
  <c r="T18" i="4" s="1"/>
  <c r="U18" i="4" s="1"/>
  <c r="W18" i="4" s="1"/>
  <c r="J17" i="4"/>
  <c r="J16" i="4"/>
  <c r="J15" i="4"/>
  <c r="J14" i="4"/>
  <c r="T14" i="4" s="1"/>
  <c r="U14" i="4" s="1"/>
  <c r="W14" i="4" s="1"/>
  <c r="J13" i="4"/>
  <c r="T13" i="4" s="1"/>
  <c r="U13" i="4" s="1"/>
  <c r="W13" i="4" s="1"/>
  <c r="J12" i="4"/>
  <c r="J11" i="4"/>
  <c r="J10" i="4"/>
  <c r="J9" i="4"/>
  <c r="T9" i="4" s="1"/>
  <c r="U9" i="4" s="1"/>
  <c r="W9" i="4" s="1"/>
  <c r="J8" i="4"/>
  <c r="T8" i="4" s="1"/>
  <c r="U8" i="4" s="1"/>
  <c r="W8" i="4" s="1"/>
  <c r="J7" i="4"/>
  <c r="J6" i="4"/>
  <c r="J5" i="4"/>
  <c r="L5" i="4"/>
  <c r="F5" i="1"/>
  <c r="J5" i="1" s="1"/>
  <c r="F6" i="1"/>
  <c r="J6" i="1" s="1"/>
  <c r="F7" i="1"/>
  <c r="F8" i="1"/>
  <c r="F9" i="1"/>
  <c r="F10" i="1"/>
  <c r="F11" i="1"/>
  <c r="J11" i="1" s="1"/>
  <c r="F12" i="1"/>
  <c r="J12" i="1" s="1"/>
  <c r="F13" i="1"/>
  <c r="J13" i="1" s="1"/>
  <c r="T13" i="1" s="1"/>
  <c r="U13" i="1" s="1"/>
  <c r="F14" i="1"/>
  <c r="F15" i="1"/>
  <c r="F16" i="1"/>
  <c r="F17" i="1"/>
  <c r="F18" i="1"/>
  <c r="F19" i="1"/>
  <c r="F20" i="1"/>
  <c r="J20" i="1" s="1"/>
  <c r="T20" i="1" s="1"/>
  <c r="U20" i="1" s="1"/>
  <c r="G5" i="1"/>
  <c r="L5" i="1" s="1"/>
  <c r="G6" i="1"/>
  <c r="L6" i="1" s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N5" i="1" s="1"/>
  <c r="H6" i="1"/>
  <c r="N6" i="1" s="1"/>
  <c r="H7" i="1"/>
  <c r="H8" i="1"/>
  <c r="H9" i="1"/>
  <c r="H10" i="1"/>
  <c r="H11" i="1"/>
  <c r="N11" i="1" s="1"/>
  <c r="H12" i="1"/>
  <c r="H13" i="1"/>
  <c r="H14" i="1"/>
  <c r="H15" i="1"/>
  <c r="H16" i="1"/>
  <c r="H17" i="1"/>
  <c r="N17" i="1" s="1"/>
  <c r="H18" i="1"/>
  <c r="H19" i="1"/>
  <c r="H20" i="1"/>
  <c r="F5" i="2"/>
  <c r="J5" i="2" s="1"/>
  <c r="F6" i="2"/>
  <c r="J6" i="2" s="1"/>
  <c r="F7" i="2"/>
  <c r="F8" i="2"/>
  <c r="F9" i="2"/>
  <c r="F10" i="2"/>
  <c r="F11" i="2"/>
  <c r="F12" i="2"/>
  <c r="J12" i="2" s="1"/>
  <c r="F13" i="2"/>
  <c r="F14" i="2"/>
  <c r="J14" i="2" s="1"/>
  <c r="T14" i="2" s="1"/>
  <c r="U14" i="2" s="1"/>
  <c r="W14" i="2" s="1"/>
  <c r="F15" i="2"/>
  <c r="F16" i="2"/>
  <c r="F17" i="2"/>
  <c r="F18" i="2"/>
  <c r="F19" i="2"/>
  <c r="J19" i="2" s="1"/>
  <c r="F20" i="2"/>
  <c r="G5" i="2"/>
  <c r="L5" i="2" s="1"/>
  <c r="G6" i="2"/>
  <c r="L6" i="2" s="1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N6" i="2" s="1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L6" i="4"/>
  <c r="L7" i="4"/>
  <c r="L11" i="4"/>
  <c r="L12" i="4"/>
  <c r="L16" i="4"/>
  <c r="L17" i="4"/>
  <c r="N5" i="4"/>
  <c r="N6" i="4"/>
  <c r="N7" i="4"/>
  <c r="N10" i="4"/>
  <c r="N11" i="4"/>
  <c r="N12" i="4"/>
  <c r="N15" i="4"/>
  <c r="N16" i="4"/>
  <c r="N17" i="4"/>
  <c r="P18" i="4"/>
  <c r="E18" i="4"/>
  <c r="Q18" i="4" s="1"/>
  <c r="V18" i="4" s="1"/>
  <c r="P17" i="4"/>
  <c r="E17" i="4"/>
  <c r="Q17" i="4" s="1"/>
  <c r="V17" i="4" s="1"/>
  <c r="P16" i="4"/>
  <c r="E16" i="4"/>
  <c r="Q16" i="4" s="1"/>
  <c r="V16" i="4" s="1"/>
  <c r="P15" i="4"/>
  <c r="L15" i="4"/>
  <c r="E15" i="4"/>
  <c r="Q15" i="4" s="1"/>
  <c r="P14" i="4"/>
  <c r="E14" i="4"/>
  <c r="Q14" i="4" s="1"/>
  <c r="V14" i="4" s="1"/>
  <c r="P13" i="4"/>
  <c r="E13" i="4"/>
  <c r="Q13" i="4" s="1"/>
  <c r="V13" i="4" s="1"/>
  <c r="P12" i="4"/>
  <c r="E12" i="4"/>
  <c r="Q12" i="4" s="1"/>
  <c r="V12" i="4" s="1"/>
  <c r="P11" i="4"/>
  <c r="E11" i="4"/>
  <c r="Q11" i="4" s="1"/>
  <c r="V11" i="4" s="1"/>
  <c r="P10" i="4"/>
  <c r="L10" i="4"/>
  <c r="E10" i="4"/>
  <c r="Q10" i="4" s="1"/>
  <c r="V10" i="4" s="1"/>
  <c r="P9" i="4"/>
  <c r="E9" i="4"/>
  <c r="Q9" i="4" s="1"/>
  <c r="V9" i="4" s="1"/>
  <c r="P8" i="4"/>
  <c r="E8" i="4"/>
  <c r="Q8" i="4" s="1"/>
  <c r="V8" i="4" s="1"/>
  <c r="P7" i="4"/>
  <c r="E7" i="4"/>
  <c r="Q7" i="4" s="1"/>
  <c r="V7" i="4" s="1"/>
  <c r="P6" i="4"/>
  <c r="E6" i="4"/>
  <c r="Q6" i="4" s="1"/>
  <c r="V6" i="4" s="1"/>
  <c r="P5" i="4"/>
  <c r="E5" i="4"/>
  <c r="Q5" i="4" s="1"/>
  <c r="P4" i="4"/>
  <c r="E4" i="4"/>
  <c r="Q4" i="4" s="1"/>
  <c r="V4" i="4" s="1"/>
  <c r="F5" i="3"/>
  <c r="J5" i="3" s="1"/>
  <c r="F6" i="3"/>
  <c r="J6" i="3" s="1"/>
  <c r="F7" i="3"/>
  <c r="J7" i="3" s="1"/>
  <c r="F8" i="3"/>
  <c r="F9" i="3"/>
  <c r="J9" i="3" s="1"/>
  <c r="T9" i="3" s="1"/>
  <c r="U9" i="3" s="1"/>
  <c r="W9" i="3" s="1"/>
  <c r="F10" i="3"/>
  <c r="J10" i="3" s="1"/>
  <c r="F11" i="3"/>
  <c r="F12" i="3"/>
  <c r="J12" i="3" s="1"/>
  <c r="F13" i="3"/>
  <c r="J13" i="3" s="1"/>
  <c r="T13" i="3" s="1"/>
  <c r="U13" i="3" s="1"/>
  <c r="W13" i="3" s="1"/>
  <c r="F14" i="3"/>
  <c r="J14" i="3" s="1"/>
  <c r="T14" i="3" s="1"/>
  <c r="U14" i="3" s="1"/>
  <c r="W14" i="3" s="1"/>
  <c r="F15" i="3"/>
  <c r="F16" i="3"/>
  <c r="F17" i="3"/>
  <c r="J17" i="3" s="1"/>
  <c r="F18" i="3"/>
  <c r="J18" i="3" s="1"/>
  <c r="T18" i="3" s="1"/>
  <c r="U18" i="3" s="1"/>
  <c r="W18" i="3" s="1"/>
  <c r="F19" i="3"/>
  <c r="F20" i="3"/>
  <c r="J20" i="3" s="1"/>
  <c r="T20" i="3" s="1"/>
  <c r="U20" i="3" s="1"/>
  <c r="W20" i="3" s="1"/>
  <c r="G5" i="3"/>
  <c r="L5" i="3" s="1"/>
  <c r="G6" i="3"/>
  <c r="G7" i="3"/>
  <c r="L7" i="3" s="1"/>
  <c r="G8" i="3"/>
  <c r="G9" i="3"/>
  <c r="G10" i="3"/>
  <c r="L10" i="3" s="1"/>
  <c r="G11" i="3"/>
  <c r="L11" i="3" s="1"/>
  <c r="G12" i="3"/>
  <c r="L12" i="3" s="1"/>
  <c r="G13" i="3"/>
  <c r="G14" i="3"/>
  <c r="G15" i="3"/>
  <c r="L15" i="3" s="1"/>
  <c r="G16" i="3"/>
  <c r="G17" i="3"/>
  <c r="G18" i="3"/>
  <c r="G19" i="3"/>
  <c r="L19" i="3" s="1"/>
  <c r="G20" i="3"/>
  <c r="H5" i="3"/>
  <c r="N5" i="3" s="1"/>
  <c r="H6" i="3"/>
  <c r="N6" i="3" s="1"/>
  <c r="H7" i="3"/>
  <c r="N7" i="3" s="1"/>
  <c r="H8" i="3"/>
  <c r="H9" i="3"/>
  <c r="H10" i="3"/>
  <c r="H11" i="3"/>
  <c r="H12" i="3"/>
  <c r="N12" i="3" s="1"/>
  <c r="H13" i="3"/>
  <c r="H14" i="3"/>
  <c r="H15" i="3"/>
  <c r="N15" i="3" s="1"/>
  <c r="H16" i="3"/>
  <c r="H17" i="3"/>
  <c r="N17" i="3" s="1"/>
  <c r="H18" i="3"/>
  <c r="H19" i="3"/>
  <c r="H20" i="3"/>
  <c r="H4" i="3"/>
  <c r="G4" i="3"/>
  <c r="L17" i="3"/>
  <c r="F4" i="3"/>
  <c r="J4" i="3" s="1"/>
  <c r="T4" i="3" s="1"/>
  <c r="T21" i="3"/>
  <c r="U21" i="3" s="1"/>
  <c r="X21" i="3" s="1"/>
  <c r="P20" i="3"/>
  <c r="E20" i="3"/>
  <c r="Q20" i="3" s="1"/>
  <c r="V20" i="3" s="1"/>
  <c r="P19" i="3"/>
  <c r="J19" i="3"/>
  <c r="N19" i="3"/>
  <c r="E19" i="3"/>
  <c r="Q19" i="3" s="1"/>
  <c r="V19" i="3" s="1"/>
  <c r="P18" i="3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J15" i="3"/>
  <c r="E15" i="3"/>
  <c r="Q15" i="3" s="1"/>
  <c r="V15" i="3" s="1"/>
  <c r="P14" i="3"/>
  <c r="E14" i="3"/>
  <c r="Q14" i="3" s="1"/>
  <c r="V14" i="3" s="1"/>
  <c r="Q13" i="3"/>
  <c r="V13" i="3" s="1"/>
  <c r="P13" i="3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E7" i="3"/>
  <c r="Q7" i="3" s="1"/>
  <c r="V7" i="3" s="1"/>
  <c r="P6" i="3"/>
  <c r="L6" i="3"/>
  <c r="E6" i="3"/>
  <c r="Q6" i="3" s="1"/>
  <c r="V6" i="3" s="1"/>
  <c r="P5" i="3"/>
  <c r="E5" i="3"/>
  <c r="Q5" i="3" s="1"/>
  <c r="Q4" i="3"/>
  <c r="V4" i="3" s="1"/>
  <c r="P4" i="3"/>
  <c r="P3" i="3" s="1"/>
  <c r="E4" i="3"/>
  <c r="J10" i="2"/>
  <c r="L17" i="2"/>
  <c r="G4" i="2"/>
  <c r="F4" i="2"/>
  <c r="J4" i="2" s="1"/>
  <c r="T4" i="2" s="1"/>
  <c r="N10" i="1"/>
  <c r="N12" i="1"/>
  <c r="H4" i="1"/>
  <c r="G4" i="1"/>
  <c r="F4" i="1"/>
  <c r="T21" i="2"/>
  <c r="U21" i="2" s="1"/>
  <c r="X21" i="2" s="1"/>
  <c r="P20" i="2"/>
  <c r="J20" i="2"/>
  <c r="T20" i="2" s="1"/>
  <c r="U20" i="2" s="1"/>
  <c r="W20" i="2" s="1"/>
  <c r="E20" i="2"/>
  <c r="Q20" i="2" s="1"/>
  <c r="V20" i="2" s="1"/>
  <c r="P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P14" i="2"/>
  <c r="E14" i="2"/>
  <c r="Q14" i="2" s="1"/>
  <c r="V14" i="2" s="1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P4" i="2"/>
  <c r="E4" i="2"/>
  <c r="Q4" i="2" s="1"/>
  <c r="V4" i="2" s="1"/>
  <c r="J10" i="1"/>
  <c r="J14" i="1"/>
  <c r="T14" i="1" s="1"/>
  <c r="U14" i="1" s="1"/>
  <c r="J18" i="1"/>
  <c r="T18" i="1" s="1"/>
  <c r="U18" i="1" s="1"/>
  <c r="L16" i="1"/>
  <c r="J9" i="1"/>
  <c r="T9" i="1" s="1"/>
  <c r="U9" i="1" s="1"/>
  <c r="L17" i="1"/>
  <c r="N16" i="1"/>
  <c r="J4" i="1"/>
  <c r="T4" i="1" s="1"/>
  <c r="U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7" i="1"/>
  <c r="Q8" i="1"/>
  <c r="Q9" i="1"/>
  <c r="Q10" i="1"/>
  <c r="Q13" i="1"/>
  <c r="Q15" i="1"/>
  <c r="Q16" i="1"/>
  <c r="Q17" i="1"/>
  <c r="Q18" i="1"/>
  <c r="P4" i="1"/>
  <c r="L7" i="1"/>
  <c r="L10" i="1"/>
  <c r="L12" i="1"/>
  <c r="L15" i="1"/>
  <c r="J7" i="1"/>
  <c r="J8" i="1"/>
  <c r="T8" i="1" s="1"/>
  <c r="U8" i="1" s="1"/>
  <c r="J15" i="1"/>
  <c r="J16" i="1"/>
  <c r="J17" i="1"/>
  <c r="N7" i="1"/>
  <c r="N15" i="1"/>
  <c r="T21" i="1"/>
  <c r="U21" i="1" s="1"/>
  <c r="X21" i="1" s="1"/>
  <c r="E5" i="1"/>
  <c r="E6" i="1"/>
  <c r="Q6" i="1" s="1"/>
  <c r="E7" i="1"/>
  <c r="E8" i="1"/>
  <c r="E9" i="1"/>
  <c r="E10" i="1"/>
  <c r="E11" i="1"/>
  <c r="E12" i="1"/>
  <c r="Q12" i="1" s="1"/>
  <c r="E13" i="1"/>
  <c r="E14" i="1"/>
  <c r="Q14" i="1" s="1"/>
  <c r="E15" i="1"/>
  <c r="E16" i="1"/>
  <c r="E17" i="1"/>
  <c r="E18" i="1"/>
  <c r="E19" i="1"/>
  <c r="E20" i="1"/>
  <c r="Q20" i="1" s="1"/>
  <c r="E4" i="1"/>
  <c r="Q4" i="1" s="1"/>
  <c r="V4" i="1" s="1"/>
  <c r="X13" i="4" l="1"/>
  <c r="X9" i="4"/>
  <c r="V15" i="4"/>
  <c r="X18" i="4"/>
  <c r="V10" i="1"/>
  <c r="V8" i="1"/>
  <c r="X14" i="4"/>
  <c r="V15" i="1"/>
  <c r="V7" i="1"/>
  <c r="V16" i="1"/>
  <c r="V13" i="1"/>
  <c r="V18" i="1"/>
  <c r="V20" i="1"/>
  <c r="V12" i="1"/>
  <c r="Q19" i="1"/>
  <c r="V19" i="1" s="1"/>
  <c r="Q11" i="1"/>
  <c r="V11" i="1" s="1"/>
  <c r="X8" i="4"/>
  <c r="P3" i="4"/>
  <c r="V5" i="1"/>
  <c r="T4" i="4"/>
  <c r="T5" i="4"/>
  <c r="U5" i="4" s="1"/>
  <c r="W5" i="4" s="1"/>
  <c r="T15" i="4"/>
  <c r="U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7" i="4"/>
  <c r="U7" i="4" s="1"/>
  <c r="W7" i="4" s="1"/>
  <c r="X7" i="4" s="1"/>
  <c r="T16" i="4"/>
  <c r="U16" i="4" s="1"/>
  <c r="W16" i="4" s="1"/>
  <c r="Q3" i="4"/>
  <c r="V5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5" i="3"/>
  <c r="V3" i="3" s="1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X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U4" i="2"/>
  <c r="W4" i="2" s="1"/>
  <c r="T15" i="2"/>
  <c r="U15" i="2" s="1"/>
  <c r="W15" i="2" s="1"/>
  <c r="X15" i="2" s="1"/>
  <c r="X20" i="2"/>
  <c r="V3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Q3" i="1"/>
  <c r="L19" i="1"/>
  <c r="J19" i="1"/>
  <c r="N19" i="1"/>
  <c r="W9" i="1"/>
  <c r="V3" i="4" l="1"/>
  <c r="U4" i="4"/>
  <c r="W4" i="4" s="1"/>
  <c r="X4" i="4" s="1"/>
  <c r="T3" i="4"/>
  <c r="U3" i="4" s="1"/>
  <c r="W15" i="4"/>
  <c r="X15" i="4" s="1"/>
  <c r="X16" i="4"/>
  <c r="V3" i="1"/>
  <c r="X11" i="1"/>
  <c r="X15" i="1"/>
  <c r="X5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X3" i="4" l="1"/>
  <c r="Y8" i="4"/>
  <c r="Y3" i="4" s="1"/>
  <c r="W3" i="4"/>
  <c r="X3" i="1"/>
  <c r="T3" i="1"/>
  <c r="U3" i="1" s="1"/>
  <c r="Y3" i="1" s="1"/>
  <c r="W3" i="1"/>
</calcChain>
</file>

<file path=xl/sharedStrings.xml><?xml version="1.0" encoding="utf-8"?>
<sst xmlns="http://schemas.openxmlformats.org/spreadsheetml/2006/main" count="262" uniqueCount="60">
  <si>
    <t>Proszę wypełnić pola zielone</t>
  </si>
  <si>
    <t>KOD odpadu</t>
  </si>
  <si>
    <t>Rodzaj pojemnika</t>
  </si>
  <si>
    <t>cena netto za kontener</t>
  </si>
  <si>
    <t>cena brutto za kontener</t>
  </si>
  <si>
    <t>JR 4 w miesiącu netto</t>
  </si>
  <si>
    <t>JR 2 w miesiącu netto</t>
  </si>
  <si>
    <t>JR 1 w miesiącu netto</t>
  </si>
  <si>
    <t>ilość poj. system 4 w miesiącu</t>
  </si>
  <si>
    <t>Cena do zapłaty miesięcznie</t>
  </si>
  <si>
    <t>ilość poj. system 2 w miesiącu</t>
  </si>
  <si>
    <t>ilość poj. system 1 w miesiącu</t>
  </si>
  <si>
    <t>Kontenery na telefon Marzec, Listopad, Grudzień</t>
  </si>
  <si>
    <t>Cena do zapłaty za wywóz netto</t>
  </si>
  <si>
    <t>Cena do zapłaty za wywóz brutto</t>
  </si>
  <si>
    <t>ilość miesięcy</t>
  </si>
  <si>
    <t>ilość działek</t>
  </si>
  <si>
    <t>cena razem miesięcznie netto</t>
  </si>
  <si>
    <t>cena razem miesięcznie brutto</t>
  </si>
  <si>
    <t>kwota za wywóz na działkowca (Na zgłoszenie) 2025</t>
  </si>
  <si>
    <t>kwota na działkowca (grafik) 2025</t>
  </si>
  <si>
    <t>FV na miesiąc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</si>
  <si>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</si>
  <si>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</si>
  <si>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</si>
  <si>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</si>
  <si>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</si>
  <si>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</si>
  <si>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</si>
  <si>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</si>
  <si>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Razem na rok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</si>
  <si>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</si>
  <si>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</si>
  <si>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</si>
  <si>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</si>
  <si>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</si>
  <si>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</si>
  <si>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</si>
  <si>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</si>
  <si>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</si>
  <si>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</si>
  <si>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</si>
  <si>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</si>
  <si>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Bio 7m3</t>
  </si>
  <si>
    <t>Bio 60l</t>
  </si>
  <si>
    <t>Na zgłoszenie</t>
  </si>
  <si>
    <t>Mieszane 7m3</t>
  </si>
  <si>
    <t>20 03 07</t>
  </si>
  <si>
    <t>Wielogabarytowe
350zł/kurs 1150zł/tona</t>
  </si>
  <si>
    <t>kwota za wywóz na działkowca (telefon) 2021</t>
  </si>
  <si>
    <t>kwota na działkowca (grafik) 2021</t>
  </si>
  <si>
    <t>kwota na działkowca 2021</t>
  </si>
  <si>
    <t>Oferta FCC od kwietnia do pażdziernika 2021</t>
  </si>
  <si>
    <t>na telefon</t>
  </si>
  <si>
    <t>gabaryty / umowa</t>
  </si>
  <si>
    <t>ilość / szt.</t>
  </si>
  <si>
    <t>Mieszane 7m3
380zł/kurs 750zł/tona</t>
  </si>
  <si>
    <t>Czyste Bio 7m3
380zł/kurs 610zł/tona</t>
  </si>
  <si>
    <t>Oferta FCC od kwietnia do pażdziernika 2026</t>
  </si>
  <si>
    <t>kwota na działkowca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</si>
</sst>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General\ &quot;t&quot;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vertical="center"/>
    </xf>
    <xf numFmtId="164" fontId="11" fillId="12" borderId="11" xfId="0" applyNumberFormat="1" applyFont="1" applyFill="1" applyBorder="1" applyAlignment="1">
      <alignment vertical="center"/>
    </xf>
    <xf numFmtId="164" fontId="5" fillId="12" borderId="11" xfId="0" applyNumberFormat="1" applyFont="1" applyFill="1" applyBorder="1" applyAlignment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4" fontId="6" fillId="12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5" fontId="2" fillId="8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164" fontId="11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164" fontId="9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8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2" fillId="14" borderId="0" xfId="0" applyNumberFormat="1" applyFont="1" applyFill="1" applyAlignment="1">
      <alignment horizontal="center" vertical="center" wrapText="1"/>
    </xf>
    <xf numFmtId="164" fontId="6" fillId="13" borderId="0" xfId="0" applyNumberFormat="1" applyFont="1" applyFill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6" fillId="2" borderId="0" xfId="0" applyFont="1" applyFill="1" applyAlignment="1">
      <alignment horizontal="center" vertical="center" textRotation="90"/>
    </xf>
    <xf numFmtId="0" fontId="17" fillId="2" borderId="0" xfId="0" applyFont="1" applyFill="1" applyAlignment="1">
      <alignment horizontal="center" vertical="center" textRotation="90"/>
    </xf>
    <xf numFmtId="0" fontId="10" fillId="2" borderId="0" xfId="0" applyFont="1" applyFill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zoomScale="80" zoomScaleNormal="80" workbookViewId="0">
      <selection activeCell="C8" sqref="C8"/>
    </sheetView>
  </sheetViews>
  <sheetFormatPr defaultColWidth="8.88671875" defaultRowHeight="14.4" outlineLevelCol="1" x14ac:dyDescent="0.3"/>
  <cols>
    <col min="1" max="1" width="5.44140625" style="1" customWidth="1"/>
    <col min="2" max="2" width="11.6640625" style="1" customWidth="1"/>
    <col min="3" max="3" width="24.88671875" style="1" customWidth="1"/>
    <col min="4" max="4" width="13.6640625" style="1" hidden="1" customWidth="1" outlineLevel="1"/>
    <col min="5" max="7" width="13.5546875" style="1" hidden="1" customWidth="1" outlineLevel="1"/>
    <col min="8" max="8" width="13.6640625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2.33203125" style="1" customWidth="1" collapsed="1"/>
    <col min="19" max="19" width="10.5546875" style="1" customWidth="1"/>
    <col min="20" max="20" width="15.5546875" style="1" customWidth="1"/>
    <col min="21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9.44140625" style="1" customWidth="1" collapsed="1"/>
    <col min="25" max="25" width="20.6640625" style="1" customWidth="1"/>
    <col min="26" max="26" width="2.109375" style="1" customWidth="1"/>
    <col min="27" max="27" width="14.5546875" style="1" customWidth="1"/>
    <col min="28" max="16384" width="8.88671875" style="1"/>
  </cols>
  <sheetData>
    <row r="1" spans="1:28" ht="19.2" thickTop="1" thickBot="1" x14ac:dyDescent="0.4">
      <c r="B1" s="93" t="s">
        <v>0</v>
      </c>
      <c r="C1" s="94"/>
      <c r="D1" s="94"/>
      <c r="E1" s="94"/>
      <c r="F1" s="94"/>
      <c r="G1" s="94"/>
      <c r="H1" s="94"/>
      <c r="I1" s="95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55.5" customHeight="1" thickTop="1" thickBot="1" x14ac:dyDescent="0.35">
      <c r="A2" s="13"/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91" t="s">
        <v>8</v>
      </c>
      <c r="J2" s="91" t="s">
        <v>9</v>
      </c>
      <c r="K2" s="91" t="s">
        <v>10</v>
      </c>
      <c r="L2" s="91" t="s">
        <v>9</v>
      </c>
      <c r="M2" s="91" t="s">
        <v>11</v>
      </c>
      <c r="N2" s="91" t="s">
        <v>9</v>
      </c>
      <c r="O2" s="91" t="s">
        <v>12</v>
      </c>
      <c r="P2" s="15" t="s">
        <v>13</v>
      </c>
      <c r="Q2" s="15" t="s">
        <v>14</v>
      </c>
      <c r="R2" s="67" t="s">
        <v>15</v>
      </c>
      <c r="S2" s="67" t="s">
        <v>16</v>
      </c>
      <c r="T2" s="92" t="s">
        <v>17</v>
      </c>
      <c r="U2" s="92" t="s">
        <v>18</v>
      </c>
      <c r="V2" s="14" t="s">
        <v>19</v>
      </c>
      <c r="W2" s="14" t="s">
        <v>20</v>
      </c>
      <c r="X2" s="14" t="s">
        <v>59</v>
      </c>
      <c r="Y2" s="18" t="s">
        <v>21</v>
      </c>
      <c r="AB2" s="48">
        <v>7</v>
      </c>
    </row>
    <row r="3" spans="1:28" ht="18.600000000000001" thickBot="1" x14ac:dyDescent="0.4">
      <c r="A3" s="96" t="s">
        <v>58</v>
      </c>
      <c r="B3" s="18"/>
      <c r="C3" s="18"/>
      <c r="D3" s="18"/>
      <c r="E3" s="18"/>
      <c r="F3" s="18"/>
      <c r="G3" s="18"/>
      <c r="H3" s="18"/>
      <c r="I3" s="3"/>
      <c r="J3" s="34"/>
      <c r="K3" s="3"/>
      <c r="L3" s="34"/>
      <c r="M3" s="3"/>
      <c r="N3" s="34"/>
      <c r="O3" s="3"/>
      <c r="P3" s="71">
        <f>SUM(P4:P24)</f>
        <v>0</v>
      </c>
      <c r="Q3" s="71">
        <f>SUM(Q4:Q24)</f>
        <v>0</v>
      </c>
      <c r="R3" s="4">
        <v>7</v>
      </c>
      <c r="S3" s="4">
        <v>212</v>
      </c>
      <c r="T3" s="22">
        <f>SUM(T4:T24)</f>
        <v>0</v>
      </c>
      <c r="U3" s="23">
        <f>SUM(T3)*8%+T3</f>
        <v>0</v>
      </c>
      <c r="V3" s="24">
        <f>SUM(V4:V24)</f>
        <v>0</v>
      </c>
      <c r="W3" s="24">
        <f>SUM(W4:W25)</f>
        <v>0</v>
      </c>
      <c r="X3" s="24">
        <f>SUM(X4:X24)</f>
        <v>0</v>
      </c>
      <c r="Y3" s="75">
        <f>SUM(Y8/R3)</f>
        <v>0</v>
      </c>
      <c r="AB3" s="48">
        <v>8</v>
      </c>
    </row>
    <row r="4" spans="1:28" ht="18.899999999999999" customHeight="1" x14ac:dyDescent="0.35">
      <c r="A4" s="97"/>
      <c r="B4" s="89" t="s">
        <v>22</v>
      </c>
      <c r="C4" s="77" t="s">
        <v>23</v>
      </c>
      <c r="D4" s="68">
        <v>149</v>
      </c>
      <c r="E4" s="69">
        <f>SUM(D4)*8%+D4</f>
        <v>160.91999999999999</v>
      </c>
      <c r="F4" s="68">
        <f t="shared" ref="F4:F22" si="0">ROUND(SUM(D4*30/7),2)</f>
        <v>638.57000000000005</v>
      </c>
      <c r="G4" s="68">
        <f t="shared" ref="G4:G22" si="1">ROUND(SUM(D4*15/7),2)</f>
        <v>319.29000000000002</v>
      </c>
      <c r="H4" s="68">
        <f>ROUND(SUM(D4*7/7),2)</f>
        <v>149</v>
      </c>
      <c r="I4" s="51"/>
      <c r="J4" s="70">
        <f>ROUND(SUM(F4*I4),3)</f>
        <v>0</v>
      </c>
      <c r="K4" s="73"/>
      <c r="L4" s="70">
        <f t="shared" ref="L4:L7" si="2">ROUND(SUM(G4*K4),3)</f>
        <v>0</v>
      </c>
      <c r="M4" s="73"/>
      <c r="N4" s="70">
        <f t="shared" ref="N4:N17" si="3">SUM(H4*M4)</f>
        <v>0</v>
      </c>
      <c r="O4" s="51"/>
      <c r="P4" s="72">
        <f>SUM(D4*O4)</f>
        <v>0</v>
      </c>
      <c r="Q4" s="72">
        <f>SUM(E4*O4)</f>
        <v>0</v>
      </c>
      <c r="R4" s="58"/>
      <c r="S4" s="59"/>
      <c r="T4" s="72">
        <f>SUM(J4+L4+N4)</f>
        <v>0</v>
      </c>
      <c r="U4" s="72">
        <f>SUM(T4)*8%+T4</f>
        <v>0</v>
      </c>
      <c r="V4" s="74">
        <f>SUM(Q4/$S$3)</f>
        <v>0</v>
      </c>
      <c r="W4" s="74">
        <f>SUM(U4/$S$3)*($R$3)</f>
        <v>0</v>
      </c>
      <c r="X4" s="44">
        <f t="shared" ref="X4:X22" si="4">SUM(V4+W4)</f>
        <v>0</v>
      </c>
      <c r="Y4" s="61"/>
      <c r="AB4" s="48">
        <v>9</v>
      </c>
    </row>
    <row r="5" spans="1:28" ht="18.899999999999999" customHeight="1" x14ac:dyDescent="0.35">
      <c r="A5" s="97"/>
      <c r="B5" s="90" t="s">
        <v>24</v>
      </c>
      <c r="C5" s="78" t="s">
        <v>25</v>
      </c>
      <c r="D5" s="68">
        <v>80</v>
      </c>
      <c r="E5" s="69">
        <f t="shared" ref="E5:E19" si="5">SUM(D5)*8%+D5</f>
        <v>86.4</v>
      </c>
      <c r="F5" s="68">
        <f t="shared" si="0"/>
        <v>342.86</v>
      </c>
      <c r="G5" s="68">
        <f t="shared" si="1"/>
        <v>171.43</v>
      </c>
      <c r="H5" s="68">
        <f t="shared" ref="H5:H22" si="6">ROUND(SUM(D5*7/7),2)</f>
        <v>80</v>
      </c>
      <c r="I5" s="51"/>
      <c r="J5" s="70">
        <f t="shared" ref="J5:J19" si="7">ROUND(SUM(F5*I5),3)</f>
        <v>0</v>
      </c>
      <c r="K5" s="51"/>
      <c r="L5" s="70">
        <f t="shared" si="2"/>
        <v>0</v>
      </c>
      <c r="M5" s="51"/>
      <c r="N5" s="70">
        <f t="shared" si="3"/>
        <v>0</v>
      </c>
      <c r="O5" s="51"/>
      <c r="P5" s="72">
        <f t="shared" ref="P5:P19" si="8">SUM(D5*O5)</f>
        <v>0</v>
      </c>
      <c r="Q5" s="72">
        <f t="shared" ref="Q5:Q22" si="9">SUM(E5*O5)</f>
        <v>0</v>
      </c>
      <c r="R5" s="58"/>
      <c r="S5" s="62"/>
      <c r="T5" s="72">
        <f t="shared" ref="T5:T21" si="10">SUM(J5+L5+N5)</f>
        <v>0</v>
      </c>
      <c r="U5" s="72">
        <f t="shared" ref="U5:U22" si="11">SUM(T5)*8%+T5</f>
        <v>0</v>
      </c>
      <c r="V5" s="74">
        <f t="shared" ref="V5:V19" si="12">SUM(Q5/$S$3)</f>
        <v>0</v>
      </c>
      <c r="W5" s="74">
        <f t="shared" ref="W5:W22" si="13">SUM(U5/$S$3)*($R$3)</f>
        <v>0</v>
      </c>
      <c r="X5" s="45">
        <f t="shared" si="4"/>
        <v>0</v>
      </c>
      <c r="Y5" s="61"/>
    </row>
    <row r="6" spans="1:28" ht="18.899999999999999" customHeight="1" thickBot="1" x14ac:dyDescent="0.4">
      <c r="A6" s="97"/>
      <c r="B6" s="90" t="s">
        <v>26</v>
      </c>
      <c r="C6" s="79" t="s">
        <v>27</v>
      </c>
      <c r="D6" s="68">
        <v>80</v>
      </c>
      <c r="E6" s="69">
        <f t="shared" si="5"/>
        <v>86.4</v>
      </c>
      <c r="F6" s="68">
        <f t="shared" si="0"/>
        <v>342.86</v>
      </c>
      <c r="G6" s="68">
        <f t="shared" si="1"/>
        <v>171.43</v>
      </c>
      <c r="H6" s="68">
        <f t="shared" si="6"/>
        <v>80</v>
      </c>
      <c r="I6" s="51"/>
      <c r="J6" s="70">
        <f t="shared" si="7"/>
        <v>0</v>
      </c>
      <c r="K6" s="51"/>
      <c r="L6" s="70">
        <f t="shared" si="2"/>
        <v>0</v>
      </c>
      <c r="M6" s="51"/>
      <c r="N6" s="70">
        <f t="shared" si="3"/>
        <v>0</v>
      </c>
      <c r="O6" s="51"/>
      <c r="P6" s="72">
        <f t="shared" si="8"/>
        <v>0</v>
      </c>
      <c r="Q6" s="72">
        <f t="shared" si="9"/>
        <v>0</v>
      </c>
      <c r="R6" s="58"/>
      <c r="S6" s="62"/>
      <c r="T6" s="72">
        <f t="shared" si="10"/>
        <v>0</v>
      </c>
      <c r="U6" s="72">
        <f t="shared" si="11"/>
        <v>0</v>
      </c>
      <c r="V6" s="74">
        <f t="shared" si="12"/>
        <v>0</v>
      </c>
      <c r="W6" s="74">
        <f t="shared" si="13"/>
        <v>0</v>
      </c>
      <c r="X6" s="45">
        <f t="shared" si="4"/>
        <v>0</v>
      </c>
      <c r="Y6" s="61"/>
    </row>
    <row r="7" spans="1:28" ht="18.899999999999999" customHeight="1" x14ac:dyDescent="0.3">
      <c r="A7" s="97"/>
      <c r="B7" s="90" t="s">
        <v>28</v>
      </c>
      <c r="C7" s="80" t="s">
        <v>29</v>
      </c>
      <c r="D7" s="68">
        <v>80</v>
      </c>
      <c r="E7" s="69">
        <f t="shared" si="5"/>
        <v>86.4</v>
      </c>
      <c r="F7" s="68">
        <f t="shared" si="0"/>
        <v>342.86</v>
      </c>
      <c r="G7" s="68">
        <f t="shared" si="1"/>
        <v>171.43</v>
      </c>
      <c r="H7" s="68">
        <f t="shared" si="6"/>
        <v>80</v>
      </c>
      <c r="I7" s="51"/>
      <c r="J7" s="70">
        <f t="shared" si="7"/>
        <v>0</v>
      </c>
      <c r="K7" s="51"/>
      <c r="L7" s="70">
        <f t="shared" si="2"/>
        <v>0</v>
      </c>
      <c r="M7" s="51"/>
      <c r="N7" s="70">
        <f t="shared" si="3"/>
        <v>0</v>
      </c>
      <c r="O7" s="51"/>
      <c r="P7" s="72">
        <f t="shared" si="8"/>
        <v>0</v>
      </c>
      <c r="Q7" s="72">
        <f t="shared" si="9"/>
        <v>0</v>
      </c>
      <c r="R7" s="58"/>
      <c r="S7" s="62"/>
      <c r="T7" s="72">
        <f t="shared" si="10"/>
        <v>0</v>
      </c>
      <c r="U7" s="72">
        <f t="shared" si="11"/>
        <v>0</v>
      </c>
      <c r="V7" s="74">
        <f t="shared" si="12"/>
        <v>0</v>
      </c>
      <c r="W7" s="74">
        <f t="shared" si="13"/>
        <v>0</v>
      </c>
      <c r="X7" s="45">
        <f t="shared" si="4"/>
        <v>0</v>
      </c>
      <c r="Y7" s="76" t="s">
        <v>30</v>
      </c>
    </row>
    <row r="8" spans="1:28" ht="18.899999999999999" customHeight="1" thickBot="1" x14ac:dyDescent="0.35">
      <c r="A8" s="97"/>
      <c r="B8" s="89" t="s">
        <v>31</v>
      </c>
      <c r="C8" s="81" t="s">
        <v>32</v>
      </c>
      <c r="D8" s="68">
        <v>140</v>
      </c>
      <c r="E8" s="69">
        <f t="shared" si="5"/>
        <v>151.19999999999999</v>
      </c>
      <c r="F8" s="68">
        <f t="shared" si="0"/>
        <v>600</v>
      </c>
      <c r="G8" s="68">
        <f t="shared" si="1"/>
        <v>300</v>
      </c>
      <c r="H8" s="68">
        <f t="shared" si="6"/>
        <v>140</v>
      </c>
      <c r="I8" s="51"/>
      <c r="J8" s="70">
        <f t="shared" si="7"/>
        <v>0</v>
      </c>
      <c r="K8" s="73"/>
      <c r="L8" s="70"/>
      <c r="M8" s="73"/>
      <c r="N8" s="70"/>
      <c r="O8" s="51"/>
      <c r="P8" s="72">
        <f t="shared" si="8"/>
        <v>0</v>
      </c>
      <c r="Q8" s="72">
        <f t="shared" si="9"/>
        <v>0</v>
      </c>
      <c r="R8" s="58"/>
      <c r="S8" s="62"/>
      <c r="T8" s="72">
        <f t="shared" si="10"/>
        <v>0</v>
      </c>
      <c r="U8" s="72">
        <f t="shared" si="11"/>
        <v>0</v>
      </c>
      <c r="V8" s="74">
        <f t="shared" si="12"/>
        <v>0</v>
      </c>
      <c r="W8" s="74">
        <f t="shared" si="13"/>
        <v>0</v>
      </c>
      <c r="X8" s="45">
        <f t="shared" si="4"/>
        <v>0</v>
      </c>
      <c r="Y8" s="25">
        <f>SUM(U3*R3)+Q3</f>
        <v>0</v>
      </c>
    </row>
    <row r="9" spans="1:28" ht="18.899999999999999" customHeight="1" x14ac:dyDescent="0.35">
      <c r="A9" s="97"/>
      <c r="B9" s="89" t="s">
        <v>22</v>
      </c>
      <c r="C9" s="82" t="s">
        <v>33</v>
      </c>
      <c r="D9" s="68">
        <v>85</v>
      </c>
      <c r="E9" s="69">
        <f t="shared" si="5"/>
        <v>91.8</v>
      </c>
      <c r="F9" s="68">
        <f t="shared" si="0"/>
        <v>364.29</v>
      </c>
      <c r="G9" s="68">
        <f t="shared" si="1"/>
        <v>182.14</v>
      </c>
      <c r="H9" s="68">
        <f t="shared" si="6"/>
        <v>85</v>
      </c>
      <c r="I9" s="51"/>
      <c r="J9" s="70">
        <f t="shared" si="7"/>
        <v>0</v>
      </c>
      <c r="K9" s="73"/>
      <c r="L9" s="70"/>
      <c r="M9" s="73"/>
      <c r="N9" s="70"/>
      <c r="O9" s="51"/>
      <c r="P9" s="72">
        <f t="shared" si="8"/>
        <v>0</v>
      </c>
      <c r="Q9" s="72">
        <f t="shared" si="9"/>
        <v>0</v>
      </c>
      <c r="R9" s="58"/>
      <c r="S9" s="62"/>
      <c r="T9" s="72">
        <f t="shared" si="10"/>
        <v>0</v>
      </c>
      <c r="U9" s="72">
        <f t="shared" si="11"/>
        <v>0</v>
      </c>
      <c r="V9" s="74">
        <f t="shared" si="12"/>
        <v>0</v>
      </c>
      <c r="W9" s="74">
        <f t="shared" si="13"/>
        <v>0</v>
      </c>
      <c r="X9" s="45">
        <f t="shared" si="4"/>
        <v>0</v>
      </c>
      <c r="Y9" s="61"/>
    </row>
    <row r="10" spans="1:28" ht="18.899999999999999" customHeight="1" x14ac:dyDescent="0.35">
      <c r="A10" s="97"/>
      <c r="B10" s="90" t="s">
        <v>24</v>
      </c>
      <c r="C10" s="78" t="s">
        <v>34</v>
      </c>
      <c r="D10" s="68">
        <v>59</v>
      </c>
      <c r="E10" s="69">
        <f t="shared" si="5"/>
        <v>63.72</v>
      </c>
      <c r="F10" s="68">
        <f t="shared" si="0"/>
        <v>252.86</v>
      </c>
      <c r="G10" s="68">
        <f t="shared" si="1"/>
        <v>126.43</v>
      </c>
      <c r="H10" s="68">
        <f t="shared" si="6"/>
        <v>59</v>
      </c>
      <c r="I10" s="51"/>
      <c r="J10" s="70">
        <f t="shared" si="7"/>
        <v>0</v>
      </c>
      <c r="K10" s="51"/>
      <c r="L10" s="70">
        <f t="shared" ref="L10:L19" si="14">ROUND(SUM(G10*K10),3)</f>
        <v>0</v>
      </c>
      <c r="M10" s="51"/>
      <c r="N10" s="70">
        <f t="shared" si="3"/>
        <v>0</v>
      </c>
      <c r="O10" s="51"/>
      <c r="P10" s="72">
        <f t="shared" si="8"/>
        <v>0</v>
      </c>
      <c r="Q10" s="72">
        <f t="shared" si="9"/>
        <v>0</v>
      </c>
      <c r="R10" s="58"/>
      <c r="S10" s="62"/>
      <c r="T10" s="72">
        <f t="shared" si="10"/>
        <v>0</v>
      </c>
      <c r="U10" s="72">
        <f t="shared" si="11"/>
        <v>0</v>
      </c>
      <c r="V10" s="74">
        <f t="shared" si="12"/>
        <v>0</v>
      </c>
      <c r="W10" s="74">
        <f t="shared" si="13"/>
        <v>0</v>
      </c>
      <c r="X10" s="45">
        <f t="shared" si="4"/>
        <v>0</v>
      </c>
      <c r="Y10" s="61"/>
    </row>
    <row r="11" spans="1:28" ht="18.899999999999999" customHeight="1" x14ac:dyDescent="0.35">
      <c r="A11" s="97"/>
      <c r="B11" s="90" t="s">
        <v>26</v>
      </c>
      <c r="C11" s="79" t="s">
        <v>35</v>
      </c>
      <c r="D11" s="68">
        <v>59</v>
      </c>
      <c r="E11" s="69">
        <f t="shared" si="5"/>
        <v>63.72</v>
      </c>
      <c r="F11" s="68">
        <f t="shared" si="0"/>
        <v>252.86</v>
      </c>
      <c r="G11" s="68">
        <f t="shared" si="1"/>
        <v>126.43</v>
      </c>
      <c r="H11" s="68">
        <f t="shared" si="6"/>
        <v>59</v>
      </c>
      <c r="I11" s="51"/>
      <c r="J11" s="70">
        <f t="shared" si="7"/>
        <v>0</v>
      </c>
      <c r="K11" s="51"/>
      <c r="L11" s="70">
        <f t="shared" si="14"/>
        <v>0</v>
      </c>
      <c r="M11" s="51"/>
      <c r="N11" s="70">
        <f t="shared" si="3"/>
        <v>0</v>
      </c>
      <c r="O11" s="51"/>
      <c r="P11" s="72">
        <f t="shared" si="8"/>
        <v>0</v>
      </c>
      <c r="Q11" s="72">
        <f t="shared" si="9"/>
        <v>0</v>
      </c>
      <c r="R11" s="58"/>
      <c r="S11" s="62"/>
      <c r="T11" s="72">
        <f t="shared" si="10"/>
        <v>0</v>
      </c>
      <c r="U11" s="72">
        <f t="shared" si="11"/>
        <v>0</v>
      </c>
      <c r="V11" s="74">
        <f t="shared" si="12"/>
        <v>0</v>
      </c>
      <c r="W11" s="74">
        <f t="shared" si="13"/>
        <v>0</v>
      </c>
      <c r="X11" s="45">
        <f t="shared" si="4"/>
        <v>0</v>
      </c>
      <c r="Y11" s="61"/>
    </row>
    <row r="12" spans="1:28" ht="18.899999999999999" customHeight="1" x14ac:dyDescent="0.35">
      <c r="A12" s="97"/>
      <c r="B12" s="90" t="s">
        <v>28</v>
      </c>
      <c r="C12" s="80" t="s">
        <v>36</v>
      </c>
      <c r="D12" s="68">
        <v>59</v>
      </c>
      <c r="E12" s="69">
        <f t="shared" si="5"/>
        <v>63.72</v>
      </c>
      <c r="F12" s="68">
        <f t="shared" si="0"/>
        <v>252.86</v>
      </c>
      <c r="G12" s="68">
        <f t="shared" si="1"/>
        <v>126.43</v>
      </c>
      <c r="H12" s="68">
        <f t="shared" si="6"/>
        <v>59</v>
      </c>
      <c r="I12" s="51"/>
      <c r="J12" s="70">
        <f t="shared" si="7"/>
        <v>0</v>
      </c>
      <c r="K12" s="51"/>
      <c r="L12" s="70">
        <f t="shared" si="14"/>
        <v>0</v>
      </c>
      <c r="M12" s="51"/>
      <c r="N12" s="70">
        <f t="shared" si="3"/>
        <v>0</v>
      </c>
      <c r="O12" s="51"/>
      <c r="P12" s="72">
        <f t="shared" si="8"/>
        <v>0</v>
      </c>
      <c r="Q12" s="72">
        <f t="shared" si="9"/>
        <v>0</v>
      </c>
      <c r="R12" s="58"/>
      <c r="S12" s="62"/>
      <c r="T12" s="72">
        <f t="shared" si="10"/>
        <v>0</v>
      </c>
      <c r="U12" s="72">
        <f t="shared" si="11"/>
        <v>0</v>
      </c>
      <c r="V12" s="74">
        <f t="shared" si="12"/>
        <v>0</v>
      </c>
      <c r="W12" s="74">
        <f t="shared" si="13"/>
        <v>0</v>
      </c>
      <c r="X12" s="45">
        <f t="shared" si="4"/>
        <v>0</v>
      </c>
      <c r="Y12" s="61"/>
    </row>
    <row r="13" spans="1:28" ht="18.899999999999999" customHeight="1" x14ac:dyDescent="0.35">
      <c r="A13" s="97"/>
      <c r="B13" s="89" t="s">
        <v>31</v>
      </c>
      <c r="C13" s="81" t="s">
        <v>37</v>
      </c>
      <c r="D13" s="68">
        <v>85</v>
      </c>
      <c r="E13" s="69">
        <f t="shared" si="5"/>
        <v>91.8</v>
      </c>
      <c r="F13" s="68">
        <f t="shared" si="0"/>
        <v>364.29</v>
      </c>
      <c r="G13" s="68">
        <f t="shared" si="1"/>
        <v>182.14</v>
      </c>
      <c r="H13" s="68">
        <f t="shared" si="6"/>
        <v>85</v>
      </c>
      <c r="I13" s="51"/>
      <c r="J13" s="70">
        <f t="shared" si="7"/>
        <v>0</v>
      </c>
      <c r="K13" s="73"/>
      <c r="L13" s="70"/>
      <c r="M13" s="73"/>
      <c r="N13" s="70"/>
      <c r="O13" s="51"/>
      <c r="P13" s="72">
        <f t="shared" si="8"/>
        <v>0</v>
      </c>
      <c r="Q13" s="72">
        <f t="shared" si="9"/>
        <v>0</v>
      </c>
      <c r="R13" s="58"/>
      <c r="S13" s="62"/>
      <c r="T13" s="72">
        <f t="shared" si="10"/>
        <v>0</v>
      </c>
      <c r="U13" s="72">
        <f t="shared" si="11"/>
        <v>0</v>
      </c>
      <c r="V13" s="74">
        <f t="shared" si="12"/>
        <v>0</v>
      </c>
      <c r="W13" s="74">
        <f t="shared" si="13"/>
        <v>0</v>
      </c>
      <c r="X13" s="45">
        <f t="shared" si="4"/>
        <v>0</v>
      </c>
      <c r="Y13" s="61"/>
    </row>
    <row r="14" spans="1:28" ht="18.899999999999999" customHeight="1" x14ac:dyDescent="0.35">
      <c r="A14" s="97"/>
      <c r="B14" s="89" t="s">
        <v>22</v>
      </c>
      <c r="C14" s="82" t="s">
        <v>38</v>
      </c>
      <c r="D14" s="68">
        <v>75</v>
      </c>
      <c r="E14" s="69">
        <f t="shared" si="5"/>
        <v>81</v>
      </c>
      <c r="F14" s="68">
        <f t="shared" si="0"/>
        <v>321.43</v>
      </c>
      <c r="G14" s="68">
        <f t="shared" si="1"/>
        <v>160.71</v>
      </c>
      <c r="H14" s="68">
        <f t="shared" si="6"/>
        <v>75</v>
      </c>
      <c r="I14" s="51"/>
      <c r="J14" s="70">
        <f t="shared" si="7"/>
        <v>0</v>
      </c>
      <c r="K14" s="73"/>
      <c r="L14" s="70"/>
      <c r="M14" s="73"/>
      <c r="N14" s="70"/>
      <c r="O14" s="51"/>
      <c r="P14" s="72">
        <f t="shared" si="8"/>
        <v>0</v>
      </c>
      <c r="Q14" s="72">
        <f t="shared" si="9"/>
        <v>0</v>
      </c>
      <c r="R14" s="58"/>
      <c r="S14" s="62"/>
      <c r="T14" s="72">
        <f t="shared" si="10"/>
        <v>0</v>
      </c>
      <c r="U14" s="72">
        <f t="shared" si="11"/>
        <v>0</v>
      </c>
      <c r="V14" s="74">
        <f t="shared" si="12"/>
        <v>0</v>
      </c>
      <c r="W14" s="74">
        <f t="shared" si="13"/>
        <v>0</v>
      </c>
      <c r="X14" s="45">
        <f t="shared" si="4"/>
        <v>0</v>
      </c>
      <c r="Y14" s="61"/>
    </row>
    <row r="15" spans="1:28" ht="18.899999999999999" customHeight="1" x14ac:dyDescent="0.35">
      <c r="A15" s="97"/>
      <c r="B15" s="90" t="s">
        <v>24</v>
      </c>
      <c r="C15" s="78" t="s">
        <v>39</v>
      </c>
      <c r="D15" s="68">
        <v>49</v>
      </c>
      <c r="E15" s="69">
        <f t="shared" si="5"/>
        <v>52.92</v>
      </c>
      <c r="F15" s="68">
        <f t="shared" si="0"/>
        <v>210</v>
      </c>
      <c r="G15" s="68">
        <f t="shared" si="1"/>
        <v>105</v>
      </c>
      <c r="H15" s="68">
        <f t="shared" si="6"/>
        <v>49</v>
      </c>
      <c r="I15" s="51"/>
      <c r="J15" s="70">
        <f t="shared" si="7"/>
        <v>0</v>
      </c>
      <c r="K15" s="51"/>
      <c r="L15" s="70">
        <f t="shared" si="14"/>
        <v>0</v>
      </c>
      <c r="M15" s="51"/>
      <c r="N15" s="70">
        <f t="shared" si="3"/>
        <v>0</v>
      </c>
      <c r="O15" s="51"/>
      <c r="P15" s="72">
        <f t="shared" si="8"/>
        <v>0</v>
      </c>
      <c r="Q15" s="72">
        <f t="shared" si="9"/>
        <v>0</v>
      </c>
      <c r="R15" s="58"/>
      <c r="S15" s="62"/>
      <c r="T15" s="72">
        <f t="shared" si="10"/>
        <v>0</v>
      </c>
      <c r="U15" s="72">
        <f t="shared" si="11"/>
        <v>0</v>
      </c>
      <c r="V15" s="74">
        <f t="shared" si="12"/>
        <v>0</v>
      </c>
      <c r="W15" s="74">
        <f t="shared" si="13"/>
        <v>0</v>
      </c>
      <c r="X15" s="45">
        <f t="shared" si="4"/>
        <v>0</v>
      </c>
      <c r="Y15" s="61"/>
    </row>
    <row r="16" spans="1:28" ht="18.899999999999999" customHeight="1" x14ac:dyDescent="0.35">
      <c r="A16" s="97"/>
      <c r="B16" s="90" t="s">
        <v>26</v>
      </c>
      <c r="C16" s="79" t="s">
        <v>40</v>
      </c>
      <c r="D16" s="68">
        <v>49</v>
      </c>
      <c r="E16" s="69">
        <f t="shared" si="5"/>
        <v>52.92</v>
      </c>
      <c r="F16" s="68">
        <f t="shared" si="0"/>
        <v>210</v>
      </c>
      <c r="G16" s="68">
        <f t="shared" si="1"/>
        <v>105</v>
      </c>
      <c r="H16" s="68">
        <f t="shared" si="6"/>
        <v>49</v>
      </c>
      <c r="I16" s="51"/>
      <c r="J16" s="70">
        <f t="shared" si="7"/>
        <v>0</v>
      </c>
      <c r="K16" s="51"/>
      <c r="L16" s="70">
        <f t="shared" si="14"/>
        <v>0</v>
      </c>
      <c r="M16" s="51"/>
      <c r="N16" s="70">
        <f t="shared" si="3"/>
        <v>0</v>
      </c>
      <c r="O16" s="51"/>
      <c r="P16" s="72">
        <f t="shared" si="8"/>
        <v>0</v>
      </c>
      <c r="Q16" s="72">
        <f t="shared" si="9"/>
        <v>0</v>
      </c>
      <c r="R16" s="58"/>
      <c r="S16" s="62"/>
      <c r="T16" s="72">
        <f t="shared" si="10"/>
        <v>0</v>
      </c>
      <c r="U16" s="72">
        <f t="shared" si="11"/>
        <v>0</v>
      </c>
      <c r="V16" s="74">
        <f t="shared" si="12"/>
        <v>0</v>
      </c>
      <c r="W16" s="74">
        <f t="shared" si="13"/>
        <v>0</v>
      </c>
      <c r="X16" s="45">
        <f t="shared" si="4"/>
        <v>0</v>
      </c>
      <c r="Y16" s="61"/>
    </row>
    <row r="17" spans="1:25" ht="18.899999999999999" customHeight="1" x14ac:dyDescent="0.35">
      <c r="A17" s="97"/>
      <c r="B17" s="90" t="s">
        <v>28</v>
      </c>
      <c r="C17" s="80" t="s">
        <v>41</v>
      </c>
      <c r="D17" s="68">
        <v>49</v>
      </c>
      <c r="E17" s="69">
        <f t="shared" si="5"/>
        <v>52.92</v>
      </c>
      <c r="F17" s="68">
        <f t="shared" si="0"/>
        <v>210</v>
      </c>
      <c r="G17" s="68">
        <f t="shared" si="1"/>
        <v>105</v>
      </c>
      <c r="H17" s="68">
        <f t="shared" si="6"/>
        <v>49</v>
      </c>
      <c r="I17" s="51"/>
      <c r="J17" s="70">
        <f t="shared" si="7"/>
        <v>0</v>
      </c>
      <c r="K17" s="51"/>
      <c r="L17" s="70">
        <f t="shared" si="14"/>
        <v>0</v>
      </c>
      <c r="M17" s="51"/>
      <c r="N17" s="70">
        <f t="shared" si="3"/>
        <v>0</v>
      </c>
      <c r="O17" s="51"/>
      <c r="P17" s="72">
        <f t="shared" si="8"/>
        <v>0</v>
      </c>
      <c r="Q17" s="72">
        <f t="shared" si="9"/>
        <v>0</v>
      </c>
      <c r="R17" s="58"/>
      <c r="S17" s="62"/>
      <c r="T17" s="72">
        <f t="shared" si="10"/>
        <v>0</v>
      </c>
      <c r="U17" s="72">
        <f t="shared" si="11"/>
        <v>0</v>
      </c>
      <c r="V17" s="74">
        <f t="shared" si="12"/>
        <v>0</v>
      </c>
      <c r="W17" s="74">
        <f t="shared" si="13"/>
        <v>0</v>
      </c>
      <c r="X17" s="45">
        <f t="shared" si="4"/>
        <v>0</v>
      </c>
      <c r="Y17" s="61"/>
    </row>
    <row r="18" spans="1:25" ht="18.899999999999999" customHeight="1" x14ac:dyDescent="0.35">
      <c r="A18" s="97"/>
      <c r="B18" s="89" t="s">
        <v>31</v>
      </c>
      <c r="C18" s="83" t="s">
        <v>42</v>
      </c>
      <c r="D18" s="68">
        <v>80</v>
      </c>
      <c r="E18" s="69">
        <f t="shared" si="5"/>
        <v>86.4</v>
      </c>
      <c r="F18" s="68">
        <f t="shared" si="0"/>
        <v>342.86</v>
      </c>
      <c r="G18" s="68">
        <f t="shared" si="1"/>
        <v>171.43</v>
      </c>
      <c r="H18" s="68">
        <f t="shared" si="6"/>
        <v>80</v>
      </c>
      <c r="I18" s="51"/>
      <c r="J18" s="70">
        <f t="shared" si="7"/>
        <v>0</v>
      </c>
      <c r="K18" s="73"/>
      <c r="L18" s="70"/>
      <c r="M18" s="73"/>
      <c r="N18" s="70"/>
      <c r="O18" s="51"/>
      <c r="P18" s="72">
        <f t="shared" si="8"/>
        <v>0</v>
      </c>
      <c r="Q18" s="72">
        <f t="shared" si="9"/>
        <v>0</v>
      </c>
      <c r="R18" s="58"/>
      <c r="S18" s="62"/>
      <c r="T18" s="72">
        <f t="shared" si="10"/>
        <v>0</v>
      </c>
      <c r="U18" s="72">
        <f t="shared" si="11"/>
        <v>0</v>
      </c>
      <c r="V18" s="74">
        <f t="shared" si="12"/>
        <v>0</v>
      </c>
      <c r="W18" s="74">
        <f t="shared" si="13"/>
        <v>0</v>
      </c>
      <c r="X18" s="45">
        <f t="shared" si="4"/>
        <v>0</v>
      </c>
      <c r="Y18" s="61"/>
    </row>
    <row r="19" spans="1:25" ht="18.899999999999999" customHeight="1" x14ac:dyDescent="0.35">
      <c r="A19" s="97"/>
      <c r="B19" s="89" t="s">
        <v>31</v>
      </c>
      <c r="C19" s="83" t="s">
        <v>43</v>
      </c>
      <c r="D19" s="68">
        <v>1150</v>
      </c>
      <c r="E19" s="69">
        <f t="shared" si="5"/>
        <v>1242</v>
      </c>
      <c r="F19" s="68">
        <f t="shared" si="0"/>
        <v>4928.57</v>
      </c>
      <c r="G19" s="68">
        <f t="shared" si="1"/>
        <v>2464.29</v>
      </c>
      <c r="H19" s="68">
        <f t="shared" si="6"/>
        <v>1150</v>
      </c>
      <c r="I19" s="51"/>
      <c r="J19" s="70">
        <f t="shared" si="7"/>
        <v>0</v>
      </c>
      <c r="K19" s="51"/>
      <c r="L19" s="70">
        <f t="shared" si="14"/>
        <v>0</v>
      </c>
      <c r="M19" s="73"/>
      <c r="N19" s="70"/>
      <c r="O19" s="51"/>
      <c r="P19" s="72">
        <f t="shared" si="8"/>
        <v>0</v>
      </c>
      <c r="Q19" s="72">
        <f t="shared" si="9"/>
        <v>0</v>
      </c>
      <c r="R19" s="58"/>
      <c r="S19" s="62"/>
      <c r="T19" s="72">
        <f t="shared" si="10"/>
        <v>0</v>
      </c>
      <c r="U19" s="72">
        <f t="shared" si="11"/>
        <v>0</v>
      </c>
      <c r="V19" s="74">
        <f t="shared" si="12"/>
        <v>0</v>
      </c>
      <c r="W19" s="74">
        <f t="shared" si="13"/>
        <v>0</v>
      </c>
      <c r="X19" s="45">
        <f t="shared" si="4"/>
        <v>0</v>
      </c>
      <c r="Y19" s="61"/>
    </row>
    <row r="20" spans="1:25" ht="18.899999999999999" customHeight="1" x14ac:dyDescent="0.35">
      <c r="A20" s="97"/>
      <c r="B20" s="89" t="s">
        <v>31</v>
      </c>
      <c r="C20" s="83" t="s">
        <v>44</v>
      </c>
      <c r="D20" s="68">
        <v>25</v>
      </c>
      <c r="E20" s="69">
        <f t="shared" ref="E20:E21" si="15">SUM(D20)*8%+D20</f>
        <v>27</v>
      </c>
      <c r="F20" s="68">
        <f t="shared" ref="F20:F21" si="16">ROUND(SUM(D20*30/7),2)</f>
        <v>107.14</v>
      </c>
      <c r="G20" s="68">
        <f t="shared" ref="G20:G21" si="17">ROUND(SUM(D20*15/7),2)</f>
        <v>53.57</v>
      </c>
      <c r="H20" s="68">
        <f t="shared" ref="H20:H21" si="18">ROUND(SUM(D20*7/7),2)</f>
        <v>25</v>
      </c>
      <c r="I20" s="51"/>
      <c r="J20" s="70">
        <f t="shared" ref="J20:J21" si="19">ROUND(SUM(F20*I20),3)</f>
        <v>0</v>
      </c>
      <c r="K20" s="73"/>
      <c r="L20" s="70"/>
      <c r="M20" s="73"/>
      <c r="N20" s="70"/>
      <c r="O20" s="51"/>
      <c r="P20" s="72">
        <f t="shared" ref="P20:P22" si="20">SUM(D20*O20)</f>
        <v>0</v>
      </c>
      <c r="Q20" s="72">
        <f t="shared" si="9"/>
        <v>0</v>
      </c>
      <c r="R20" s="86" t="s">
        <v>45</v>
      </c>
      <c r="S20" s="88"/>
      <c r="T20" s="72" t="str">
        <f>IF(I20=0,"0,00 zł",J20+L20+N20+325)</f>
        <v>0,00 zł</v>
      </c>
      <c r="U20" s="72">
        <f t="shared" si="11"/>
        <v>0</v>
      </c>
      <c r="V20" s="74">
        <f t="shared" ref="V20:V21" si="21">SUM(Q20/$S$3)</f>
        <v>0</v>
      </c>
      <c r="W20" s="74">
        <f t="shared" ref="W20:W21" si="22">SUM(U20/$S$3)*($R$3)</f>
        <v>0</v>
      </c>
      <c r="X20" s="45">
        <f t="shared" ref="X20:X21" si="23">SUM(V20+W20)</f>
        <v>0</v>
      </c>
      <c r="Y20" s="61"/>
    </row>
    <row r="21" spans="1:25" ht="18.899999999999999" customHeight="1" x14ac:dyDescent="0.35">
      <c r="A21" s="97"/>
      <c r="B21" s="89" t="s">
        <v>22</v>
      </c>
      <c r="C21" s="82" t="s">
        <v>46</v>
      </c>
      <c r="D21" s="68">
        <v>1200</v>
      </c>
      <c r="E21" s="69">
        <f t="shared" si="15"/>
        <v>1296</v>
      </c>
      <c r="F21" s="68">
        <f t="shared" si="16"/>
        <v>5142.8599999999997</v>
      </c>
      <c r="G21" s="68">
        <f t="shared" si="17"/>
        <v>2571.4299999999998</v>
      </c>
      <c r="H21" s="68">
        <f t="shared" si="18"/>
        <v>1200</v>
      </c>
      <c r="I21" s="51"/>
      <c r="J21" s="70">
        <f t="shared" si="19"/>
        <v>0</v>
      </c>
      <c r="K21" s="51"/>
      <c r="L21" s="70">
        <f t="shared" ref="L21" si="24">ROUND(SUM(G21*K21),3)</f>
        <v>0</v>
      </c>
      <c r="M21" s="51"/>
      <c r="N21" s="70">
        <f>SUM(H21*M21)</f>
        <v>0</v>
      </c>
      <c r="O21" s="51"/>
      <c r="P21" s="72">
        <f t="shared" si="20"/>
        <v>0</v>
      </c>
      <c r="Q21" s="72">
        <f t="shared" si="9"/>
        <v>0</v>
      </c>
      <c r="R21" s="57"/>
      <c r="S21" s="62"/>
      <c r="T21" s="72">
        <f t="shared" si="10"/>
        <v>0</v>
      </c>
      <c r="U21" s="72">
        <f t="shared" si="11"/>
        <v>0</v>
      </c>
      <c r="V21" s="74">
        <f t="shared" si="21"/>
        <v>0</v>
      </c>
      <c r="W21" s="74">
        <f t="shared" si="22"/>
        <v>0</v>
      </c>
      <c r="X21" s="45">
        <f t="shared" si="23"/>
        <v>0</v>
      </c>
      <c r="Y21" s="61"/>
    </row>
    <row r="22" spans="1:25" ht="31.2" x14ac:dyDescent="0.35">
      <c r="A22" s="97"/>
      <c r="B22" s="89" t="s">
        <v>31</v>
      </c>
      <c r="C22" s="83" t="s">
        <v>57</v>
      </c>
      <c r="D22" s="68">
        <v>610</v>
      </c>
      <c r="E22" s="69">
        <f>SUM(D22)*8%+D22</f>
        <v>658.8</v>
      </c>
      <c r="F22" s="68">
        <f t="shared" si="0"/>
        <v>2614.29</v>
      </c>
      <c r="G22" s="68">
        <f t="shared" si="1"/>
        <v>1307.1400000000001</v>
      </c>
      <c r="H22" s="68">
        <f t="shared" si="6"/>
        <v>610</v>
      </c>
      <c r="I22" s="50">
        <v>0</v>
      </c>
      <c r="J22" s="70">
        <f>ROUND(SUM(D22*I22)+380,3)</f>
        <v>380</v>
      </c>
      <c r="K22" s="73"/>
      <c r="L22" s="70"/>
      <c r="M22" s="73"/>
      <c r="N22" s="70"/>
      <c r="O22" s="73"/>
      <c r="P22" s="72">
        <f t="shared" si="20"/>
        <v>0</v>
      </c>
      <c r="Q22" s="72">
        <f t="shared" si="9"/>
        <v>0</v>
      </c>
      <c r="R22" s="86" t="s">
        <v>45</v>
      </c>
      <c r="S22" s="88"/>
      <c r="T22" s="72" t="str">
        <f>IF(I22=0,"0,00 zł",J22+325)</f>
        <v>0,00 zł</v>
      </c>
      <c r="U22" s="72">
        <f t="shared" si="11"/>
        <v>0</v>
      </c>
      <c r="V22" s="74">
        <f>SUM(Q22/$S$3)</f>
        <v>0</v>
      </c>
      <c r="W22" s="74">
        <f t="shared" si="13"/>
        <v>0</v>
      </c>
      <c r="X22" s="45">
        <f t="shared" si="4"/>
        <v>0</v>
      </c>
      <c r="Y22" s="61"/>
    </row>
    <row r="23" spans="1:25" ht="31.2" x14ac:dyDescent="0.35">
      <c r="A23" s="97"/>
      <c r="B23" s="89" t="s">
        <v>22</v>
      </c>
      <c r="C23" s="82" t="s">
        <v>56</v>
      </c>
      <c r="D23" s="68">
        <v>750</v>
      </c>
      <c r="E23" s="69">
        <f t="shared" ref="E23" si="25">SUM(D23)*8%+D23</f>
        <v>810</v>
      </c>
      <c r="F23" s="68">
        <f t="shared" ref="F23" si="26">ROUND(SUM(D23*30/7),2)</f>
        <v>3214.29</v>
      </c>
      <c r="G23" s="68">
        <f t="shared" ref="G23" si="27">ROUND(SUM(D23*15/7),2)</f>
        <v>1607.14</v>
      </c>
      <c r="H23" s="68">
        <f t="shared" ref="H23" si="28">ROUND(SUM(D23*7/7),2)</f>
        <v>750</v>
      </c>
      <c r="I23" s="50">
        <v>0</v>
      </c>
      <c r="J23" s="70">
        <f>ROUND(SUM(D23*I23)+380,3)</f>
        <v>380</v>
      </c>
      <c r="K23" s="73"/>
      <c r="L23" s="70"/>
      <c r="M23" s="73"/>
      <c r="N23" s="70"/>
      <c r="O23" s="73"/>
      <c r="P23" s="72">
        <f t="shared" ref="P23:P24" si="29">SUM(D23*O23)</f>
        <v>0</v>
      </c>
      <c r="Q23" s="72">
        <f t="shared" ref="Q23:Q24" si="30">SUM(E23*O23)</f>
        <v>0</v>
      </c>
      <c r="R23" s="86" t="s">
        <v>45</v>
      </c>
      <c r="S23" s="87"/>
      <c r="T23" s="72" t="str">
        <f>IF(I23=0,"0,00 zł",J23+L23+N23+325)</f>
        <v>0,00 zł</v>
      </c>
      <c r="U23" s="72">
        <f t="shared" ref="U23" si="31">SUM(T23)*8%+T23</f>
        <v>0</v>
      </c>
      <c r="V23" s="74">
        <f t="shared" ref="V23" si="32">SUM(Q23/$S$3)</f>
        <v>0</v>
      </c>
      <c r="W23" s="74">
        <f t="shared" ref="W23" si="33">SUM(U23/$S$3)*($R$3)</f>
        <v>0</v>
      </c>
      <c r="X23" s="45">
        <f t="shared" ref="X23" si="34">SUM(V23+W23)</f>
        <v>0</v>
      </c>
      <c r="Y23" s="61"/>
    </row>
    <row r="24" spans="1:25" ht="31.8" thickBot="1" x14ac:dyDescent="0.4">
      <c r="A24" s="97"/>
      <c r="B24" s="89" t="s">
        <v>47</v>
      </c>
      <c r="C24" s="84" t="s">
        <v>48</v>
      </c>
      <c r="D24" s="68">
        <v>1250</v>
      </c>
      <c r="E24" s="69">
        <f t="shared" ref="E24" si="35">SUM(D24)*8%+D24</f>
        <v>1350</v>
      </c>
      <c r="F24" s="68">
        <f t="shared" ref="F24" si="36">ROUND(SUM(D24*30/7),2)</f>
        <v>5357.14</v>
      </c>
      <c r="G24" s="68">
        <f t="shared" ref="G24" si="37">ROUND(SUM(D24*15/7),2)</f>
        <v>2678.57</v>
      </c>
      <c r="H24" s="68">
        <f t="shared" ref="H24" si="38">ROUND(SUM(D24*7/7),2)</f>
        <v>1250</v>
      </c>
      <c r="I24" s="50">
        <v>0</v>
      </c>
      <c r="J24" s="70">
        <f>ROUND(SUM(D24*I24)+380,3)</f>
        <v>380</v>
      </c>
      <c r="K24" s="73"/>
      <c r="L24" s="70"/>
      <c r="M24" s="73"/>
      <c r="N24" s="70"/>
      <c r="O24" s="73"/>
      <c r="P24" s="72">
        <f t="shared" si="29"/>
        <v>0</v>
      </c>
      <c r="Q24" s="72">
        <f t="shared" si="30"/>
        <v>0</v>
      </c>
      <c r="R24" s="86" t="s">
        <v>45</v>
      </c>
      <c r="S24" s="87"/>
      <c r="T24" s="72" t="str">
        <f>IF(I24=0,"0,00 zł",J24+L24+N24+325)</f>
        <v>0,00 zł</v>
      </c>
      <c r="U24" s="72">
        <f t="shared" ref="U24" si="39">SUM(T24)*8%+T24</f>
        <v>0</v>
      </c>
      <c r="V24" s="74">
        <f t="shared" ref="V24" si="40">SUM(Q24/$S$3)</f>
        <v>0</v>
      </c>
      <c r="W24" s="74">
        <f t="shared" ref="W24" si="41">SUM(U24/$S$3)*($R$3)</f>
        <v>0</v>
      </c>
      <c r="X24" s="45">
        <f t="shared" ref="X24" si="42">SUM(V24+W24)</f>
        <v>0</v>
      </c>
      <c r="Y24" s="61"/>
    </row>
    <row r="25" spans="1:25" ht="18" customHeight="1" x14ac:dyDescent="0.35">
      <c r="A25" s="53"/>
      <c r="B25" s="53"/>
      <c r="C25" s="53"/>
      <c r="D25" s="53"/>
      <c r="E25" s="53"/>
      <c r="F25" s="53"/>
      <c r="G25" s="53"/>
      <c r="H25" s="53"/>
      <c r="I25" s="52"/>
      <c r="J25" s="53"/>
      <c r="K25" s="52"/>
      <c r="L25" s="53"/>
      <c r="M25" s="54"/>
      <c r="N25" s="55"/>
      <c r="O25" s="55"/>
      <c r="P25" s="55"/>
      <c r="Q25" s="55"/>
      <c r="R25" s="55"/>
      <c r="S25" s="63"/>
      <c r="T25" s="64"/>
      <c r="U25" s="64"/>
      <c r="V25" s="65"/>
      <c r="W25" s="65"/>
      <c r="X25" s="60"/>
      <c r="Y25" s="66"/>
    </row>
    <row r="26" spans="1:25" ht="18" x14ac:dyDescent="0.3">
      <c r="I26" s="85"/>
      <c r="M26" s="56"/>
    </row>
    <row r="28" spans="1:25" x14ac:dyDescent="0.3">
      <c r="O28" s="49"/>
      <c r="P28" s="49"/>
    </row>
  </sheetData>
  <sheetProtection algorithmName="SHA-512" hashValue="4knFlppfViChLkhcZZDhvZyt75grhOI3iuPrTHj9vW20h+EublqX8oJ+dnlHb+4UJOS0OIUFMCG8MQURLl/s9Q==" saltValue="+5SNkDL/82oiycKCk0z8eA==" spinCount="100000" sheet="1" objects="1" scenarios="1"/>
  <mergeCells count="2">
    <mergeCell ref="B1:I1"/>
    <mergeCell ref="A3:A24"/>
  </mergeCells>
  <phoneticPr fontId="13" type="noConversion"/>
  <conditionalFormatting sqref="V4:V25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4:W24">
    <cfRule type="dataBar" priority="4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W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4">
    <cfRule type="dataBar" priority="4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4:X25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{60EAD985-760F-4B51-9750-4DC0EF44B903}</x14:id>
        </ext>
      </extLst>
    </cfRule>
  </conditionalFormatting>
  <conditionalFormatting sqref="X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dataValidations disablePrompts="1" count="1">
    <dataValidation type="list" allowBlank="1" sqref="R3" xr:uid="{00000000-0002-0000-0000-000000000000}">
      <formula1>$AB$2:$AB$4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r:id="rId1"/>
  <ignoredErrors>
    <ignoredError sqref="B4:B24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V4:V25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C6BF143C-F8CB-470E-9335-CAE585FB58DE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W4:W24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X4:X24</xm:sqref>
        </x14:conditionalFormatting>
        <x14:conditionalFormatting xmlns:xm="http://schemas.microsoft.com/office/excel/2006/main">
          <x14:cfRule type="dataBar" id="{60EAD985-760F-4B51-9750-4DC0EF44B9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X4:X25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93" t="s">
        <v>0</v>
      </c>
      <c r="C1" s="94"/>
      <c r="D1" s="94"/>
      <c r="E1" s="94"/>
      <c r="F1" s="94"/>
      <c r="G1" s="94"/>
      <c r="H1" s="94"/>
      <c r="I1" s="95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9</v>
      </c>
      <c r="M2" s="15" t="s">
        <v>11</v>
      </c>
      <c r="N2" s="15" t="s">
        <v>9</v>
      </c>
      <c r="O2" s="15" t="s">
        <v>12</v>
      </c>
      <c r="P2" s="15" t="s">
        <v>13</v>
      </c>
      <c r="Q2" s="15" t="s">
        <v>14</v>
      </c>
      <c r="R2" s="15" t="s">
        <v>15</v>
      </c>
      <c r="S2" s="14" t="s">
        <v>16</v>
      </c>
      <c r="T2" s="15" t="s">
        <v>17</v>
      </c>
      <c r="U2" s="15" t="s">
        <v>18</v>
      </c>
      <c r="V2" s="14" t="s">
        <v>49</v>
      </c>
      <c r="W2" s="14" t="s">
        <v>50</v>
      </c>
      <c r="X2" s="14" t="s">
        <v>51</v>
      </c>
      <c r="Y2" s="15" t="s">
        <v>30</v>
      </c>
      <c r="AB2" s="48">
        <v>7</v>
      </c>
    </row>
    <row r="3" spans="1:28" ht="18.600000000000001" thickBot="1" x14ac:dyDescent="0.4">
      <c r="A3" s="98" t="s">
        <v>52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" x14ac:dyDescent="0.35">
      <c r="A4" s="98"/>
      <c r="B4" s="16" t="s">
        <v>22</v>
      </c>
      <c r="C4" s="29" t="s">
        <v>23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" x14ac:dyDescent="0.35">
      <c r="A5" s="98"/>
      <c r="B5" s="17" t="s">
        <v>24</v>
      </c>
      <c r="C5" s="30" t="s">
        <v>25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98"/>
      <c r="B6" s="17" t="s">
        <v>26</v>
      </c>
      <c r="C6" s="31" t="s">
        <v>27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98"/>
      <c r="B7" s="17" t="s">
        <v>28</v>
      </c>
      <c r="C7" s="32" t="s">
        <v>29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98"/>
      <c r="B8" s="16" t="s">
        <v>31</v>
      </c>
      <c r="C8" s="33" t="s">
        <v>32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98"/>
      <c r="B9" s="16" t="s">
        <v>22</v>
      </c>
      <c r="C9" s="29" t="s">
        <v>33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8"/>
      <c r="B10" s="17" t="s">
        <v>24</v>
      </c>
      <c r="C10" s="30" t="s">
        <v>34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8"/>
      <c r="B11" s="17" t="s">
        <v>26</v>
      </c>
      <c r="C11" s="31" t="s">
        <v>35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8"/>
      <c r="B12" s="17" t="s">
        <v>28</v>
      </c>
      <c r="C12" s="32" t="s">
        <v>36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8"/>
      <c r="B13" s="16" t="s">
        <v>31</v>
      </c>
      <c r="C13" s="33" t="s">
        <v>37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8"/>
      <c r="B14" s="16" t="s">
        <v>22</v>
      </c>
      <c r="C14" s="29" t="s">
        <v>38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8"/>
      <c r="B15" s="17" t="s">
        <v>24</v>
      </c>
      <c r="C15" s="30" t="s">
        <v>39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8"/>
      <c r="B16" s="17" t="s">
        <v>26</v>
      </c>
      <c r="C16" s="31" t="s">
        <v>40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8"/>
      <c r="B17" s="17" t="s">
        <v>28</v>
      </c>
      <c r="C17" s="32" t="s">
        <v>41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8"/>
      <c r="B18" s="16" t="s">
        <v>31</v>
      </c>
      <c r="C18" s="33" t="s">
        <v>42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8"/>
      <c r="B19" s="16" t="s">
        <v>22</v>
      </c>
      <c r="C19" s="29" t="s">
        <v>46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53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8"/>
      <c r="B20" s="16" t="s">
        <v>22</v>
      </c>
      <c r="C20" s="29" t="s">
        <v>46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54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55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dataValidations count="1">
    <dataValidation type="list" allowBlank="1" sqref="R3" xr:uid="{00000000-0002-0000-01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93" t="s">
        <v>0</v>
      </c>
      <c r="C1" s="94"/>
      <c r="D1" s="94"/>
      <c r="E1" s="94"/>
      <c r="F1" s="94"/>
      <c r="G1" s="94"/>
      <c r="H1" s="94"/>
      <c r="I1" s="95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9</v>
      </c>
      <c r="M2" s="15" t="s">
        <v>11</v>
      </c>
      <c r="N2" s="15" t="s">
        <v>9</v>
      </c>
      <c r="O2" s="15" t="s">
        <v>12</v>
      </c>
      <c r="P2" s="15" t="s">
        <v>13</v>
      </c>
      <c r="Q2" s="15" t="s">
        <v>14</v>
      </c>
      <c r="R2" s="15" t="s">
        <v>15</v>
      </c>
      <c r="S2" s="14" t="s">
        <v>16</v>
      </c>
      <c r="T2" s="15" t="s">
        <v>17</v>
      </c>
      <c r="U2" s="15" t="s">
        <v>18</v>
      </c>
      <c r="V2" s="14" t="s">
        <v>49</v>
      </c>
      <c r="W2" s="14" t="s">
        <v>50</v>
      </c>
      <c r="X2" s="14" t="s">
        <v>51</v>
      </c>
      <c r="Y2" s="15" t="s">
        <v>30</v>
      </c>
      <c r="AB2" s="48">
        <v>7</v>
      </c>
    </row>
    <row r="3" spans="1:28" ht="18.600000000000001" thickBot="1" x14ac:dyDescent="0.4">
      <c r="A3" s="98" t="s">
        <v>52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" x14ac:dyDescent="0.35">
      <c r="A4" s="98"/>
      <c r="B4" s="16" t="s">
        <v>22</v>
      </c>
      <c r="C4" s="29" t="s">
        <v>23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" x14ac:dyDescent="0.35">
      <c r="A5" s="98"/>
      <c r="B5" s="17" t="s">
        <v>24</v>
      </c>
      <c r="C5" s="30" t="s">
        <v>25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98"/>
      <c r="B6" s="17" t="s">
        <v>26</v>
      </c>
      <c r="C6" s="31" t="s">
        <v>27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98"/>
      <c r="B7" s="17" t="s">
        <v>28</v>
      </c>
      <c r="C7" s="32" t="s">
        <v>29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98"/>
      <c r="B8" s="16" t="s">
        <v>31</v>
      </c>
      <c r="C8" s="33" t="s">
        <v>32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98"/>
      <c r="B9" s="16" t="s">
        <v>22</v>
      </c>
      <c r="C9" s="29" t="s">
        <v>33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8"/>
      <c r="B10" s="17" t="s">
        <v>24</v>
      </c>
      <c r="C10" s="30" t="s">
        <v>34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8"/>
      <c r="B11" s="17" t="s">
        <v>26</v>
      </c>
      <c r="C11" s="31" t="s">
        <v>35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8"/>
      <c r="B12" s="17" t="s">
        <v>28</v>
      </c>
      <c r="C12" s="32" t="s">
        <v>36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8"/>
      <c r="B13" s="16" t="s">
        <v>31</v>
      </c>
      <c r="C13" s="33" t="s">
        <v>37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8"/>
      <c r="B14" s="16" t="s">
        <v>22</v>
      </c>
      <c r="C14" s="29" t="s">
        <v>38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8"/>
      <c r="B15" s="17" t="s">
        <v>24</v>
      </c>
      <c r="C15" s="30" t="s">
        <v>39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8"/>
      <c r="B16" s="17" t="s">
        <v>26</v>
      </c>
      <c r="C16" s="31" t="s">
        <v>40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8"/>
      <c r="B17" s="17" t="s">
        <v>28</v>
      </c>
      <c r="C17" s="32" t="s">
        <v>41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8"/>
      <c r="B18" s="16" t="s">
        <v>31</v>
      </c>
      <c r="C18" s="33" t="s">
        <v>42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8"/>
      <c r="B19" s="16" t="s">
        <v>22</v>
      </c>
      <c r="C19" s="29" t="s">
        <v>46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53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8"/>
      <c r="B20" s="16" t="s">
        <v>22</v>
      </c>
      <c r="C20" s="29" t="s">
        <v>46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54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55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dataValidations count="1">
    <dataValidation type="list" allowBlank="1" sqref="R3" xr:uid="{00000000-0002-0000-02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2.6640625" style="1" customWidth="1" collapsed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93" t="s">
        <v>0</v>
      </c>
      <c r="C1" s="94"/>
      <c r="D1" s="94"/>
      <c r="E1" s="94"/>
      <c r="F1" s="94"/>
      <c r="G1" s="94"/>
      <c r="H1" s="94"/>
      <c r="I1" s="95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9</v>
      </c>
      <c r="M2" s="15" t="s">
        <v>11</v>
      </c>
      <c r="N2" s="15" t="s">
        <v>9</v>
      </c>
      <c r="O2" s="15" t="s">
        <v>12</v>
      </c>
      <c r="P2" s="15" t="s">
        <v>13</v>
      </c>
      <c r="Q2" s="15" t="s">
        <v>14</v>
      </c>
      <c r="R2" s="15" t="s">
        <v>15</v>
      </c>
      <c r="S2" s="14" t="s">
        <v>16</v>
      </c>
      <c r="T2" s="15" t="s">
        <v>17</v>
      </c>
      <c r="U2" s="15" t="s">
        <v>18</v>
      </c>
      <c r="V2" s="14" t="s">
        <v>49</v>
      </c>
      <c r="W2" s="14" t="s">
        <v>50</v>
      </c>
      <c r="X2" s="14" t="s">
        <v>51</v>
      </c>
      <c r="Y2" s="15" t="s">
        <v>30</v>
      </c>
      <c r="AB2" s="48">
        <v>7</v>
      </c>
    </row>
    <row r="3" spans="1:28" ht="18.600000000000001" thickBot="1" x14ac:dyDescent="0.4">
      <c r="A3" s="98" t="s">
        <v>52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" x14ac:dyDescent="0.35">
      <c r="A4" s="98"/>
      <c r="B4" s="16" t="s">
        <v>22</v>
      </c>
      <c r="C4" s="29" t="s">
        <v>23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" x14ac:dyDescent="0.35">
      <c r="A5" s="98"/>
      <c r="B5" s="17" t="s">
        <v>24</v>
      </c>
      <c r="C5" s="30" t="s">
        <v>25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" x14ac:dyDescent="0.35">
      <c r="A6" s="98"/>
      <c r="B6" s="17" t="s">
        <v>26</v>
      </c>
      <c r="C6" s="31" t="s">
        <v>27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" x14ac:dyDescent="0.35">
      <c r="A7" s="98"/>
      <c r="B7" s="17" t="s">
        <v>28</v>
      </c>
      <c r="C7" s="32" t="s">
        <v>29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" x14ac:dyDescent="0.35">
      <c r="A8" s="98"/>
      <c r="B8" s="16" t="s">
        <v>31</v>
      </c>
      <c r="C8" s="33" t="s">
        <v>32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" x14ac:dyDescent="0.35">
      <c r="A9" s="98"/>
      <c r="B9" s="16" t="s">
        <v>22</v>
      </c>
      <c r="C9" s="29" t="s">
        <v>33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98"/>
      <c r="B10" s="17" t="s">
        <v>24</v>
      </c>
      <c r="C10" s="30" t="s">
        <v>34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98"/>
      <c r="B11" s="17" t="s">
        <v>26</v>
      </c>
      <c r="C11" s="31" t="s">
        <v>35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98"/>
      <c r="B12" s="17" t="s">
        <v>28</v>
      </c>
      <c r="C12" s="32" t="s">
        <v>36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98"/>
      <c r="B13" s="16" t="s">
        <v>31</v>
      </c>
      <c r="C13" s="33" t="s">
        <v>37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98"/>
      <c r="B14" s="16" t="s">
        <v>22</v>
      </c>
      <c r="C14" s="29" t="s">
        <v>38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98"/>
      <c r="B15" s="17" t="s">
        <v>24</v>
      </c>
      <c r="C15" s="30" t="s">
        <v>39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98"/>
      <c r="B16" s="17" t="s">
        <v>26</v>
      </c>
      <c r="C16" s="31" t="s">
        <v>40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98"/>
      <c r="B17" s="17" t="s">
        <v>28</v>
      </c>
      <c r="C17" s="32" t="s">
        <v>41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98"/>
      <c r="B18" s="16" t="s">
        <v>31</v>
      </c>
      <c r="C18" s="33" t="s">
        <v>42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98"/>
      <c r="B19" s="16" t="s">
        <v>22</v>
      </c>
      <c r="C19" s="29" t="s">
        <v>46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53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98"/>
      <c r="B20" s="16" t="s">
        <v>22</v>
      </c>
      <c r="C20" s="29" t="s">
        <v>46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54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55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dataValidations count="1">
    <dataValidation type="list" allowBlank="1" sqref="R3" xr:uid="{00000000-0002-0000-03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Rozliczenie 30tyg</vt:lpstr>
      <vt:lpstr>Rozliczenie 35tyg</vt:lpstr>
      <vt:lpstr>Rozliczenie 40tyg</vt:lpstr>
      <vt:lpstr>Rozliczenie 52tyg</vt:lpstr>
      <vt:lpstr>'Rozliczenie 30tyg'!Obszar_wydruku</vt:lpstr>
      <vt:lpstr>'Rozliczenie 35tyg'!Obszar_wydruku</vt:lpstr>
      <vt:lpstr>'Rozliczenie 40tyg'!Obszar_wydruku</vt:lpstr>
      <vt:lpstr>'Rozliczenie 52tyg'!Obszar_wydruku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kerik</dc:creator>
  <cp:keywords/>
  <dc:description/>
  <cp:lastModifiedBy>kerik</cp:lastModifiedBy>
  <cp:revision/>
  <dcterms:created xsi:type="dcterms:W3CDTF">2020-06-26T21:52:47Z</dcterms:created>
  <dcterms:modified xsi:type="dcterms:W3CDTF">2026-02-19T21:03:59Z</dcterms:modified>
  <cp:category/>
  <cp:contentStatus/>
</cp:coreProperties>
</file>